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028"/>
  <workbookPr defaultThemeVersion="166925"/>
  <mc:AlternateContent xmlns:mc="http://schemas.openxmlformats.org/markup-compatibility/2006">
    <mc:Choice Requires="x15">
      <x15ac:absPath xmlns:x15ac="http://schemas.microsoft.com/office/spreadsheetml/2010/11/ac" url="D:\coca2022\criterii\criterii aprilie _decembrie 2022\"/>
    </mc:Choice>
  </mc:AlternateContent>
  <xr:revisionPtr revIDLastSave="0" documentId="8_{B2750222-2736-4617-A32F-20AE8F85ED55}" xr6:coauthVersionLast="47" xr6:coauthVersionMax="47" xr10:uidLastSave="{00000000-0000-0000-0000-000000000000}"/>
  <bookViews>
    <workbookView xWindow="10290" yWindow="15" windowWidth="10245" windowHeight="1095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Q214" i="1" l="1"/>
  <c r="Q213" i="1"/>
  <c r="Q212" i="1"/>
  <c r="Q211" i="1"/>
  <c r="Q210" i="1"/>
  <c r="Q209" i="1"/>
  <c r="Q208" i="1"/>
  <c r="Q207" i="1"/>
  <c r="Q206" i="1"/>
  <c r="Q205" i="1"/>
  <c r="Q204" i="1"/>
  <c r="Q203" i="1"/>
  <c r="Q202" i="1"/>
  <c r="Q201" i="1"/>
  <c r="Q200" i="1"/>
  <c r="Q199" i="1"/>
  <c r="Q198" i="1"/>
  <c r="Q197" i="1"/>
  <c r="Q196" i="1"/>
  <c r="Q195" i="1"/>
  <c r="Q194" i="1"/>
  <c r="Q193" i="1"/>
  <c r="Q192" i="1"/>
  <c r="Q191" i="1"/>
  <c r="Q190" i="1"/>
  <c r="Q189" i="1"/>
  <c r="Q188" i="1"/>
  <c r="Q187" i="1"/>
  <c r="Q186" i="1"/>
  <c r="Q185" i="1"/>
  <c r="Q184" i="1"/>
  <c r="Q183" i="1"/>
  <c r="Q182" i="1"/>
  <c r="Q181" i="1"/>
  <c r="Q180" i="1"/>
  <c r="Q179" i="1"/>
  <c r="Q178" i="1"/>
  <c r="Q177" i="1"/>
  <c r="Q176" i="1"/>
  <c r="Q175" i="1"/>
  <c r="Q174" i="1"/>
  <c r="Q173" i="1"/>
  <c r="Q172" i="1"/>
  <c r="Q171" i="1"/>
  <c r="Q170" i="1"/>
  <c r="Q169" i="1"/>
  <c r="Q168" i="1"/>
  <c r="Q167" i="1"/>
  <c r="Q166" i="1"/>
  <c r="Q165" i="1"/>
  <c r="Q164" i="1"/>
  <c r="Q163" i="1"/>
  <c r="Q162" i="1"/>
  <c r="Q161" i="1"/>
  <c r="Q160" i="1"/>
  <c r="Q159" i="1"/>
  <c r="Q158" i="1"/>
  <c r="Q157" i="1"/>
  <c r="Q156" i="1"/>
  <c r="Q155" i="1"/>
  <c r="Q154" i="1"/>
  <c r="Q153" i="1"/>
  <c r="Q152" i="1"/>
  <c r="Q151" i="1"/>
  <c r="Q150" i="1"/>
  <c r="Q149" i="1"/>
  <c r="Q148" i="1"/>
  <c r="Q147" i="1"/>
  <c r="Q146" i="1"/>
  <c r="Q145" i="1"/>
  <c r="Q144" i="1"/>
  <c r="Q143" i="1"/>
  <c r="Q142" i="1"/>
  <c r="Q141" i="1"/>
  <c r="Q140" i="1"/>
  <c r="Q139" i="1"/>
  <c r="Q138" i="1"/>
  <c r="Q137" i="1"/>
  <c r="Q136" i="1"/>
  <c r="Q135" i="1"/>
  <c r="Q134" i="1"/>
  <c r="Q133" i="1"/>
  <c r="Q132" i="1"/>
  <c r="Q131" i="1"/>
  <c r="Q130" i="1"/>
  <c r="Q129" i="1"/>
  <c r="Q128" i="1"/>
  <c r="Q127" i="1"/>
  <c r="Q126" i="1"/>
  <c r="Q125" i="1"/>
  <c r="Q124" i="1"/>
  <c r="Q123" i="1"/>
  <c r="Q122" i="1"/>
  <c r="Q121" i="1"/>
  <c r="Q120" i="1"/>
  <c r="Q119" i="1"/>
  <c r="Q118" i="1"/>
  <c r="Q117" i="1"/>
  <c r="Q116"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Q57" i="1"/>
  <c r="Q56" i="1"/>
  <c r="Q55" i="1"/>
  <c r="Q54" i="1"/>
  <c r="Q53" i="1"/>
  <c r="Q52" i="1"/>
  <c r="Q51" i="1"/>
  <c r="Q50" i="1"/>
  <c r="Q49" i="1"/>
  <c r="Q48" i="1"/>
  <c r="Q47" i="1"/>
  <c r="Q46" i="1"/>
  <c r="Q45" i="1"/>
  <c r="Q44" i="1"/>
  <c r="Q43" i="1"/>
  <c r="Q42" i="1"/>
  <c r="Q41" i="1"/>
  <c r="Q40" i="1"/>
  <c r="Q39" i="1"/>
  <c r="Q38" i="1"/>
  <c r="Q37" i="1"/>
  <c r="Q36" i="1"/>
  <c r="Q35" i="1"/>
  <c r="Q34" i="1"/>
  <c r="Q33" i="1"/>
  <c r="Q32" i="1"/>
  <c r="Q31" i="1"/>
  <c r="Q30" i="1"/>
  <c r="Q29" i="1"/>
  <c r="Q28" i="1"/>
  <c r="Q27" i="1"/>
  <c r="Q26" i="1"/>
  <c r="Q25" i="1"/>
  <c r="Q24" i="1"/>
  <c r="Q23" i="1"/>
  <c r="Q22" i="1"/>
  <c r="Q21" i="1"/>
  <c r="Q20" i="1"/>
  <c r="Q19" i="1"/>
  <c r="Q18" i="1"/>
  <c r="Q17" i="1"/>
  <c r="Q16" i="1"/>
  <c r="Q15" i="1"/>
  <c r="Q14" i="1"/>
  <c r="Q13" i="1"/>
  <c r="Q12" i="1"/>
  <c r="Q11" i="1"/>
  <c r="Q10" i="1"/>
  <c r="Q9" i="1"/>
  <c r="Q8" i="1"/>
  <c r="Q7" i="1"/>
  <c r="Q6" i="1"/>
  <c r="E37" i="3"/>
  <c r="E36" i="3"/>
  <c r="E35" i="3"/>
  <c r="G35" i="3" s="1"/>
  <c r="E34" i="3"/>
  <c r="E33" i="3"/>
  <c r="E32" i="3"/>
  <c r="E31" i="3"/>
  <c r="G31" i="3" s="1"/>
  <c r="E30" i="3"/>
  <c r="E29" i="3"/>
  <c r="E28" i="3"/>
  <c r="E27" i="3"/>
  <c r="G27" i="3" s="1"/>
  <c r="E26" i="3"/>
  <c r="E25" i="3"/>
  <c r="E24" i="3"/>
  <c r="E23" i="3"/>
  <c r="G23" i="3" s="1"/>
  <c r="E22" i="3"/>
  <c r="E21" i="3"/>
  <c r="E20" i="3"/>
  <c r="E19" i="3"/>
  <c r="G19" i="3" s="1"/>
  <c r="E18" i="3"/>
  <c r="E17" i="3"/>
  <c r="E16" i="3"/>
  <c r="E15" i="3"/>
  <c r="G15" i="3" s="1"/>
  <c r="E14" i="3"/>
  <c r="E13" i="3"/>
  <c r="E12" i="3"/>
  <c r="E11" i="3"/>
  <c r="G11" i="3" s="1"/>
  <c r="E10" i="3"/>
  <c r="E9" i="3"/>
  <c r="E8" i="3"/>
  <c r="E11" i="2"/>
  <c r="G37" i="3"/>
  <c r="G36" i="3"/>
  <c r="G34" i="3"/>
  <c r="G33" i="3"/>
  <c r="G32" i="3"/>
  <c r="G30" i="3"/>
  <c r="G29" i="3"/>
  <c r="G28" i="3"/>
  <c r="G26" i="3"/>
  <c r="G25" i="3"/>
  <c r="G24" i="3"/>
  <c r="G22" i="3"/>
  <c r="G21" i="3"/>
  <c r="G20" i="3"/>
  <c r="G18" i="3"/>
  <c r="G17" i="3"/>
  <c r="G16" i="3"/>
  <c r="G14" i="3"/>
  <c r="G13" i="3"/>
  <c r="G12" i="3"/>
  <c r="G10" i="3"/>
  <c r="G9" i="3"/>
  <c r="G8" i="3"/>
  <c r="E9" i="2"/>
  <c r="E6" i="2"/>
  <c r="E8" i="2"/>
  <c r="E5" i="2"/>
  <c r="E12" i="2"/>
  <c r="P215" i="1" l="1"/>
  <c r="G38" i="3"/>
</calcChain>
</file>

<file path=xl/sharedStrings.xml><?xml version="1.0" encoding="utf-8"?>
<sst xmlns="http://schemas.openxmlformats.org/spreadsheetml/2006/main" count="2675" uniqueCount="200">
  <si>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</si>
  <si>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</si>
  <si>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</si>
  <si>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</si>
  <si>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</si>
  <si>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</si>
  <si>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</si>
  <si>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</si>
  <si>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</si>
  <si>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</si>
  <si>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</si>
  <si>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</si>
  <si>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</si>
  <si>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</si>
  <si>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</si>
  <si>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</si>
  <si>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</si>
  <si>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</si>
  <si>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</si>
  <si>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</si>
  <si>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</si>
  <si>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</si>
  <si>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Aparate de radiologie mobile </t>
  </si>
  <si>
    <t xml:space="preserve">Mamografie </t>
  </si>
  <si>
    <t xml:space="preserve">Ecografia </t>
  </si>
  <si>
    <t xml:space="preserve">Medicina nucleară (Gamma Camera)  </t>
  </si>
  <si>
    <t xml:space="preserve">Osteodensitometrie DEXA </t>
  </si>
  <si>
    <t>Total</t>
  </si>
  <si>
    <t xml:space="preserve">Radiologie (scopie) </t>
  </si>
  <si>
    <t>Radiologie (grafie)</t>
  </si>
  <si>
    <t xml:space="preserve">Post independent de radiografie   </t>
  </si>
  <si>
    <t xml:space="preserve">Achizitie - direct digital        </t>
  </si>
  <si>
    <t>Opt -stepping periferic</t>
  </si>
  <si>
    <t>Opt -cuantificarea stenozelor</t>
  </si>
  <si>
    <t>Opt -optimizarea densitatii</t>
  </si>
  <si>
    <t>Opt -trendelenburg</t>
  </si>
  <si>
    <t>Opt -afisare colimatori fara radiatie</t>
  </si>
  <si>
    <t>Opt -stand vertical</t>
  </si>
  <si>
    <t xml:space="preserve">Opt -2 Bucky                                       </t>
  </si>
  <si>
    <t xml:space="preserve">Achizitie - partial digital             </t>
  </si>
  <si>
    <t xml:space="preserve">Achizitie - digital        </t>
  </si>
  <si>
    <t xml:space="preserve">Dimensiunea câmpului de expunere                        </t>
  </si>
  <si>
    <t xml:space="preserve">Facilitate de stereotaxie                                  </t>
  </si>
  <si>
    <t>Mod lucru unit. baza M</t>
  </si>
  <si>
    <t xml:space="preserve">Mod Doppler color         </t>
  </si>
  <si>
    <t xml:space="preserve">Mod Doppler color power sau angio Doppler    </t>
  </si>
  <si>
    <t>Mod Doppler pulsat</t>
  </si>
  <si>
    <t xml:space="preserve">Mod triplex        </t>
  </si>
  <si>
    <t xml:space="preserve">Modalitatti de salvare a imaginilor (DICOM sau compatibile PC) </t>
  </si>
  <si>
    <t>Achizitie imagine panoramica</t>
  </si>
  <si>
    <t>Achizitie imagine panoramica cu Doppler color</t>
  </si>
  <si>
    <t>Achizitie imagine cu armonici superioare</t>
  </si>
  <si>
    <t>Caracteristici</t>
  </si>
  <si>
    <t>x</t>
  </si>
  <si>
    <t>DA/NU</t>
  </si>
  <si>
    <t xml:space="preserve">Printer alb-negru /color       </t>
  </si>
  <si>
    <t>Computer tomograf spiral</t>
  </si>
  <si>
    <t xml:space="preserve">2 - 8 sectiuni concomitente            </t>
  </si>
  <si>
    <t xml:space="preserve">16 - 32 sectiuni concomitente      </t>
  </si>
  <si>
    <t xml:space="preserve">peste 32 sectiuni concomitente        </t>
  </si>
  <si>
    <t xml:space="preserve">Timp achiziţie imag. 0,5-1 sec </t>
  </si>
  <si>
    <t xml:space="preserve">Timp achiziţie imag. &lt;0,5 sec </t>
  </si>
  <si>
    <t>Aplic. software* instalate pe CT circulatie 64 slice</t>
  </si>
  <si>
    <t>Aplic. software* instalate pe CT eval. nodul pulm 16 slice</t>
  </si>
  <si>
    <t>Aplic. software* instalate pe CT perfuzie 64 slice</t>
  </si>
  <si>
    <t>Aplic. software* instalate pe CT colonoscopie 64 slice</t>
  </si>
  <si>
    <t>Aplic. software* instalate pe CT angiografie cu substractie de os 16 slice</t>
  </si>
  <si>
    <t>Printer digital</t>
  </si>
  <si>
    <t>Printer analog</t>
  </si>
  <si>
    <t>Injector automat</t>
  </si>
  <si>
    <t>Antena instalata*</t>
  </si>
  <si>
    <t>Aplicatii software* Post-procesare 3D</t>
  </si>
  <si>
    <t xml:space="preserve">Aplicatii software* tractografie </t>
  </si>
  <si>
    <t>Aplicatii software* perfuzie cu substanta de contrast</t>
  </si>
  <si>
    <t>Aplicatii software* perfuzie fara cu substanta de contrast</t>
  </si>
  <si>
    <t>Aplicatii software* soft cardiac</t>
  </si>
  <si>
    <t>Aplicatii software* soft de scanare corp in totalitate</t>
  </si>
  <si>
    <t>Aplicatii software* angiografie corp in totalitate</t>
  </si>
  <si>
    <t>Aplicatii software* spectroscopie</t>
  </si>
  <si>
    <t xml:space="preserve">Cameră obscură umedă manuală                     </t>
  </si>
  <si>
    <t xml:space="preserve">Developator automat umed                     </t>
  </si>
  <si>
    <t xml:space="preserve">Developator umed day light                     </t>
  </si>
  <si>
    <t xml:space="preserve">Cititor de plăci fosforice (CR)               </t>
  </si>
  <si>
    <t>Developare automata uscata</t>
  </si>
  <si>
    <t xml:space="preserve">Arhivă filme radiografice                     </t>
  </si>
  <si>
    <t xml:space="preserve">Arhiva CD                     </t>
  </si>
  <si>
    <t xml:space="preserve">Arhivă de mare capacitate (PACS)                     </t>
  </si>
  <si>
    <t xml:space="preserve">Digitizer pentru medii transparente (filme)                     </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</si>
  <si>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</si>
  <si>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</si>
  <si>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</si>
  <si>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</si>
  <si>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</si>
  <si>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</si>
  <si>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</si>
  <si>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</si>
  <si>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</si>
  <si>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</si>
  <si>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</si>
  <si>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</si>
  <si>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</si>
  <si>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</si>
  <si>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</si>
  <si>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</si>
  <si>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</si>
  <si>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</si>
  <si>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</si>
  <si>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</si>
  <si>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</si>
  <si>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</si>
  <si>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Rezonanţă magnetică cu camp magnetic de 1T si peste 1T</t>
  </si>
  <si>
    <t>Rezonanţă magnetică cu camp magnetic &lt; 1T</t>
  </si>
  <si>
    <t xml:space="preserve">Termen de valabilitate act </t>
  </si>
  <si>
    <t>Aplic. software* instalate pe CT dental  2 slice</t>
  </si>
  <si>
    <t>EVALUARE RESURSE TEHNICE, FURNIZOR: ………….</t>
  </si>
  <si>
    <t>Punct de lucru</t>
  </si>
  <si>
    <t>………………………..</t>
  </si>
  <si>
    <t>NOTA 3: La ecograf se ia in calcul 1 aparat pe medic in vederea acordarii punctajului</t>
  </si>
  <si>
    <t>Sistem pt justificarea si optimizarea dozelor de iradiere</t>
  </si>
  <si>
    <t>Aplicatii software* perfuzie fara  substanta de contrast</t>
  </si>
  <si>
    <t xml:space="preserve">Cu 1 detector         </t>
  </si>
  <si>
    <t xml:space="preserve">Cu 2 detectori               </t>
  </si>
  <si>
    <t>Statie de post procesare si software aferent alta decat statia de vizualizare</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</si>
  <si>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</si>
  <si>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</si>
  <si>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</si>
  <si>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</si>
  <si>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</si>
  <si>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</si>
  <si>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Statie de post procesare si software aferent**</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</si>
  <si>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</si>
  <si>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</si>
  <si>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</si>
  <si>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</si>
  <si>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</si>
  <si>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</si>
  <si>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</si>
  <si>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</si>
  <si>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</si>
  <si>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</si>
  <si>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</si>
  <si>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</si>
  <si>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</si>
  <si>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t>
  </si>
  <si>
    <t>Raspundem de exactitatea si realitatea datelor</t>
  </si>
  <si>
    <t>NOTA 1:</t>
  </si>
  <si>
    <r>
      <t>Program de lucru
(</t>
    </r>
    <r>
      <rPr>
        <sz val="8"/>
        <color indexed="10"/>
        <rFont val="Arial"/>
        <family val="2"/>
        <charset val="238"/>
      </rPr>
      <t>ore/săpt.</t>
    </r>
    <r>
      <rPr>
        <sz val="8"/>
        <rFont val="Arial"/>
        <family val="2"/>
        <charset val="238"/>
      </rPr>
      <t>)</t>
    </r>
  </si>
  <si>
    <t>……..</t>
  </si>
  <si>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</si>
  <si>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</si>
  <si>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</si>
  <si>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</si>
  <si>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</si>
  <si>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</si>
  <si>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</si>
  <si>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</si>
  <si>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</si>
  <si>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</si>
  <si>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</si>
  <si>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</si>
  <si>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</si>
  <si>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</si>
  <si>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</si>
  <si>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</si>
  <si>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</si>
  <si>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</si>
  <si>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</si>
  <si>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</si>
  <si>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</si>
  <si>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</si>
  <si>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</si>
  <si>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</si>
  <si>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</si>
  <si>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</si>
  <si>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medic de familie care efectueaza EKG in baza actelor aditionale incheiate la contractele de furnizare de servicii medicale in asistenta primara</t>
  </si>
  <si>
    <t>medic dentist</t>
  </si>
  <si>
    <t>medic dentist specialist</t>
  </si>
  <si>
    <t>medic specialist explorari functionale</t>
  </si>
  <si>
    <t>medic primar explorari functionale</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</si>
  <si>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</si>
  <si>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</si>
  <si>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</si>
  <si>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</si>
  <si>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</si>
  <si>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</si>
  <si>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</si>
  <si>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</si>
  <si>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</si>
  <si>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medic dentist primar</t>
  </si>
  <si>
    <t>Puncte norma intreaga</t>
  </si>
  <si>
    <t>Furnizor de investigatii paraclinice -Radiologie si Imagistica medicala:</t>
  </si>
  <si>
    <t>…………………….</t>
  </si>
  <si>
    <t xml:space="preserve">Punct de lucru:  </t>
  </si>
  <si>
    <t>……………………..</t>
  </si>
  <si>
    <t xml:space="preserve">Achizitie - partial digitalizat (plăci fosforice)             </t>
  </si>
  <si>
    <t>Radiografie dentara</t>
  </si>
  <si>
    <t>…………..</t>
  </si>
  <si>
    <t>………</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</si>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</sst>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6" formatCode="#############"/>
    <numFmt numFmtId="187"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2"/>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2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52">
    <xf numFmtId="0" fontId="0" fillId="0" borderId="0" xfId="0"/>
    <xf numFmtId="0" fontId="21" fillId="0" borderId="0" xfId="39" applyFont="1" applyBorder="1"/>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2" fillId="0" borderId="11" xfId="39" applyFont="1" applyFill="1" applyBorder="1" applyAlignment="1" applyProtection="1">
      <alignment vertical="top" wrapText="1"/>
    </xf>
    <xf numFmtId="0" fontId="22" fillId="0" borderId="10" xfId="39" applyFont="1" applyFill="1" applyBorder="1" applyAlignment="1" applyProtection="1">
      <alignment vertical="top" wrapText="1"/>
    </xf>
    <xf numFmtId="0" fontId="23" fillId="0" borderId="10" xfId="39" applyFont="1" applyFill="1" applyBorder="1" applyAlignment="1" applyProtection="1">
      <alignment vertical="top" wrapText="1"/>
      <protection locked="0"/>
    </xf>
    <xf numFmtId="0" fontId="23" fillId="0" borderId="10" xfId="39" applyFont="1" applyFill="1" applyBorder="1" applyAlignment="1" applyProtection="1">
      <alignment vertical="top"/>
      <protection locked="0"/>
    </xf>
    <xf numFmtId="14" fontId="23" fillId="0" borderId="10" xfId="39" applyNumberFormat="1" applyFont="1" applyFill="1" applyBorder="1" applyAlignment="1" applyProtection="1">
      <alignment vertical="top"/>
      <protection locked="0"/>
    </xf>
    <xf numFmtId="14" fontId="0" fillId="0" borderId="12" xfId="0" applyNumberFormat="1" applyFill="1" applyBorder="1" applyAlignment="1" applyProtection="1">
      <alignment horizontal="center" vertical="top"/>
      <protection locked="0"/>
    </xf>
    <xf numFmtId="0" fontId="23" fillId="24" borderId="10" xfId="39" applyFont="1" applyFill="1" applyBorder="1" applyAlignment="1" applyProtection="1">
      <alignment horizontal="center" vertical="center"/>
    </xf>
    <xf numFmtId="0" fontId="22" fillId="0" borderId="13" xfId="39" applyFont="1" applyFill="1" applyBorder="1" applyAlignment="1" applyProtection="1">
      <alignment vertical="top" wrapText="1"/>
    </xf>
    <xf numFmtId="0" fontId="23" fillId="0" borderId="10" xfId="39" applyFont="1" applyFill="1" applyBorder="1" applyAlignment="1" applyProtection="1">
      <alignment vertical="top" wrapText="1"/>
    </xf>
    <xf numFmtId="0" fontId="23" fillId="24" borderId="10" xfId="39" applyFont="1" applyFill="1" applyBorder="1" applyAlignment="1" applyProtection="1">
      <alignment horizontal="center" vertical="center" wrapText="1"/>
    </xf>
    <xf numFmtId="14" fontId="23" fillId="24" borderId="10" xfId="39" applyNumberFormat="1" applyFont="1" applyFill="1" applyBorder="1" applyAlignment="1" applyProtection="1">
      <alignment horizontal="center" vertical="center"/>
    </xf>
    <xf numFmtId="0" fontId="0" fillId="0" borderId="12" xfId="0" applyBorder="1" applyAlignment="1" applyProtection="1">
      <alignment horizontal="center" vertical="top"/>
      <protection locked="0"/>
    </xf>
    <xf numFmtId="0" fontId="0" fillId="0" borderId="10" xfId="0" applyBorder="1" applyAlignment="1" applyProtection="1">
      <alignment horizontal="center" vertical="top"/>
      <protection locked="0"/>
    </xf>
    <xf numFmtId="0" fontId="22" fillId="24" borderId="10" xfId="39" applyFont="1" applyFill="1" applyBorder="1" applyAlignment="1" applyProtection="1">
      <alignment vertical="top" wrapText="1"/>
    </xf>
    <xf numFmtId="0" fontId="23" fillId="0" borderId="10" xfId="39" applyFont="1" applyBorder="1" applyAlignment="1" applyProtection="1">
      <alignment vertical="top" wrapText="1"/>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3" fillId="24" borderId="12" xfId="39" applyFont="1" applyFill="1" applyBorder="1" applyAlignment="1" applyProtection="1">
      <alignment horizontal="center" vertical="center"/>
    </xf>
    <xf numFmtId="1" fontId="1" fillId="0" borderId="14" xfId="28" applyNumberFormat="1" applyFont="1" applyBorder="1" applyProtection="1">
      <protection locked="0"/>
    </xf>
    <xf numFmtId="0" fontId="0" fillId="0" borderId="13" xfId="0" applyBorder="1" applyAlignment="1" applyProtection="1">
      <alignment vertical="top" wrapText="1"/>
    </xf>
    <xf numFmtId="0" fontId="22" fillId="0" borderId="11" xfId="39" applyFont="1" applyFill="1" applyBorder="1" applyAlignment="1" applyProtection="1">
      <alignment horizontal="left" vertical="top" wrapText="1"/>
    </xf>
    <xf numFmtId="0" fontId="22" fillId="24" borderId="10" xfId="39" applyFont="1" applyFill="1" applyBorder="1" applyAlignment="1" applyProtection="1">
      <alignment horizontal="left" vertical="top" wrapText="1"/>
    </xf>
    <xf numFmtId="0" fontId="25" fillId="0" borderId="14" xfId="0" applyFont="1" applyBorder="1" applyProtection="1">
      <protection locked="0"/>
    </xf>
    <xf numFmtId="0" fontId="23" fillId="24" borderId="10" xfId="39" applyFont="1" applyFill="1" applyBorder="1" applyAlignment="1" applyProtection="1">
      <alignment vertical="top" wrapText="1"/>
    </xf>
    <xf numFmtId="0" fontId="26" fillId="0" borderId="10" xfId="39" applyFont="1" applyFill="1" applyBorder="1" applyAlignment="1" applyProtection="1">
      <alignment vertical="top" wrapText="1"/>
    </xf>
    <xf numFmtId="0" fontId="1" fillId="0" borderId="14" xfId="28"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23" fillId="24" borderId="15" xfId="39" applyFont="1" applyFill="1" applyBorder="1" applyAlignment="1" applyProtection="1">
      <alignment horizontal="center" vertical="center"/>
    </xf>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2" fillId="0" borderId="0" xfId="39" applyFont="1"/>
    <xf numFmtId="0" fontId="32" fillId="0" borderId="0" xfId="39" applyFont="1" applyAlignment="1">
      <alignment horizontal="center"/>
    </xf>
    <xf numFmtId="0" fontId="32"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4" fillId="0" borderId="10" xfId="0" applyFont="1" applyFill="1" applyBorder="1" applyAlignment="1">
      <alignment horizontal="center" vertical="center"/>
    </xf>
    <xf numFmtId="0" fontId="34" fillId="0" borderId="10" xfId="0" applyFont="1" applyFill="1" applyBorder="1" applyAlignment="1" applyProtection="1">
      <alignment vertical="center"/>
      <protection locked="0"/>
    </xf>
    <xf numFmtId="187" fontId="34" fillId="0" borderId="10" xfId="0" applyNumberFormat="1" applyFont="1" applyFill="1" applyBorder="1" applyAlignment="1" applyProtection="1">
      <alignment horizontal="center" vertical="center"/>
      <protection locked="0"/>
    </xf>
    <xf numFmtId="0" fontId="34" fillId="0" borderId="10" xfId="0" applyFont="1" applyBorder="1" applyAlignment="1">
      <alignment horizontal="center" vertical="center"/>
    </xf>
    <xf numFmtId="0" fontId="34" fillId="0" borderId="10" xfId="0" applyFont="1" applyBorder="1" applyAlignment="1" applyProtection="1">
      <alignment vertical="center"/>
      <protection locked="0"/>
    </xf>
    <xf numFmtId="186" fontId="34" fillId="0" borderId="10" xfId="0" applyNumberFormat="1" applyFont="1" applyBorder="1" applyAlignment="1" applyProtection="1">
      <alignment horizontal="center" vertical="center"/>
      <protection locked="0"/>
    </xf>
    <xf numFmtId="187" fontId="34" fillId="0" borderId="10" xfId="0" applyNumberFormat="1" applyFont="1" applyBorder="1" applyAlignment="1" applyProtection="1">
      <alignment horizontal="center" vertical="center"/>
      <protection locked="0"/>
    </xf>
    <xf numFmtId="187" fontId="34" fillId="25" borderId="10" xfId="0" applyNumberFormat="1" applyFont="1" applyFill="1" applyBorder="1" applyAlignment="1" applyProtection="1">
      <alignment horizontal="center" vertical="center"/>
      <protection locked="0"/>
    </xf>
    <xf numFmtId="0" fontId="24" fillId="0" borderId="0" xfId="0" applyFont="1"/>
    <xf numFmtId="0" fontId="0" fillId="0" borderId="15" xfId="0" applyBorder="1" applyAlignment="1" applyProtection="1">
      <alignment horizontal="center" vertical="top"/>
      <protection locked="0"/>
    </xf>
    <xf numFmtId="0" fontId="23" fillId="0" borderId="16" xfId="39" applyFont="1" applyFill="1" applyBorder="1" applyAlignment="1">
      <alignment horizontal="center" vertical="center"/>
    </xf>
    <xf numFmtId="0" fontId="7" fillId="0" borderId="11" xfId="0" applyFont="1" applyBorder="1" applyAlignment="1">
      <alignment horizontal="center" wrapText="1"/>
    </xf>
    <xf numFmtId="14" fontId="0" fillId="0" borderId="10" xfId="0" applyNumberFormat="1" applyFill="1" applyBorder="1" applyAlignment="1" applyProtection="1">
      <alignment horizontal="center" vertical="top"/>
      <protection locked="0"/>
    </xf>
    <xf numFmtId="0" fontId="0" fillId="0" borderId="10" xfId="0" applyFill="1" applyBorder="1" applyAlignment="1" applyProtection="1">
      <alignment horizontal="center" vertical="top"/>
      <protection locked="0"/>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9" fillId="0" borderId="0" xfId="0" applyFont="1" applyAlignment="1">
      <alignment horizontal="left"/>
    </xf>
    <xf numFmtId="0" fontId="29" fillId="0" borderId="0" xfId="0" applyFont="1" applyAlignment="1" applyProtection="1">
      <alignment horizontal="left"/>
      <protection locked="0"/>
    </xf>
    <xf numFmtId="0" fontId="28" fillId="0" borderId="10" xfId="0" applyFont="1" applyBorder="1" applyAlignment="1">
      <alignment vertical="center" wrapText="1"/>
    </xf>
    <xf numFmtId="0" fontId="0" fillId="0" borderId="10" xfId="0" applyBorder="1" applyAlignment="1">
      <alignment vertical="center"/>
    </xf>
    <xf numFmtId="0" fontId="28" fillId="0" borderId="10" xfId="0" applyFont="1" applyFill="1" applyBorder="1" applyAlignment="1">
      <alignment vertical="center" wrapText="1"/>
    </xf>
    <xf numFmtId="0" fontId="0" fillId="0" borderId="0" xfId="0" applyBorder="1" applyAlignment="1">
      <alignment vertical="center"/>
    </xf>
    <xf numFmtId="0" fontId="36"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23" fillId="0" borderId="10" xfId="39" applyFont="1" applyBorder="1" applyAlignment="1" applyProtection="1">
      <alignment vertical="center"/>
    </xf>
    <xf numFmtId="0" fontId="7" fillId="0" borderId="10" xfId="0" applyFont="1" applyBorder="1" applyAlignment="1">
      <alignment vertical="center"/>
    </xf>
    <xf numFmtId="0" fontId="7" fillId="0" borderId="0" xfId="0" applyFont="1" applyBorder="1" applyAlignment="1">
      <alignment vertical="center"/>
    </xf>
    <xf numFmtId="0" fontId="34" fillId="0" borderId="10" xfId="0" applyFont="1" applyFill="1" applyBorder="1" applyAlignment="1" applyProtection="1">
      <alignment vertical="center"/>
      <protection hidden="1"/>
    </xf>
    <xf numFmtId="2" fontId="34" fillId="0" borderId="10" xfId="0" applyNumberFormat="1" applyFont="1" applyFill="1" applyBorder="1" applyAlignment="1" applyProtection="1">
      <alignment horizontal="center" vertical="center"/>
      <protection hidden="1"/>
    </xf>
    <xf numFmtId="0" fontId="23" fillId="0" borderId="17" xfId="38" applyFont="1" applyBorder="1" applyAlignment="1" applyProtection="1">
      <alignment horizontal="center" wrapText="1"/>
      <protection locked="0"/>
    </xf>
    <xf numFmtId="0" fontId="23" fillId="0" borderId="17" xfId="38" applyFont="1" applyBorder="1" applyProtection="1">
      <protection locked="0"/>
    </xf>
    <xf numFmtId="2" fontId="23" fillId="25" borderId="10" xfId="39" applyNumberFormat="1" applyFont="1" applyFill="1" applyBorder="1" applyAlignment="1" applyProtection="1">
      <alignment horizontal="center" vertical="top"/>
      <protection hidden="1"/>
    </xf>
    <xf numFmtId="2" fontId="23" fillId="0" borderId="10" xfId="39" applyNumberFormat="1" applyFont="1" applyFill="1" applyBorder="1" applyAlignment="1" applyProtection="1">
      <alignment horizontal="center" vertical="top"/>
      <protection hidden="1"/>
    </xf>
    <xf numFmtId="2" fontId="0" fillId="0" borderId="0" xfId="0" applyNumberFormat="1" applyProtection="1">
      <protection hidden="1"/>
    </xf>
    <xf numFmtId="0" fontId="0" fillId="0" borderId="14" xfId="28" applyFont="1" applyBorder="1" applyAlignment="1" applyProtection="1">
      <alignment horizontal="center" wrapText="1"/>
      <protection locked="0"/>
    </xf>
    <xf numFmtId="0" fontId="23" fillId="0" borderId="18" xfId="0" applyFont="1" applyBorder="1" applyAlignment="1" applyProtection="1">
      <alignment horizontal="center" vertical="top" wrapText="1"/>
      <protection locked="0"/>
    </xf>
    <xf numFmtId="1" fontId="23" fillId="0" borderId="18" xfId="0" applyNumberFormat="1" applyFont="1" applyBorder="1" applyAlignment="1" applyProtection="1">
      <alignment horizontal="center" vertical="top" wrapText="1"/>
      <protection locked="0"/>
    </xf>
    <xf numFmtId="0" fontId="23" fillId="0" borderId="11" xfId="39" applyFont="1" applyBorder="1" applyAlignment="1" applyProtection="1">
      <alignment vertical="center"/>
    </xf>
    <xf numFmtId="0" fontId="23" fillId="0" borderId="13" xfId="39" applyFont="1" applyBorder="1" applyAlignment="1" applyProtection="1">
      <alignment vertical="center"/>
    </xf>
    <xf numFmtId="0" fontId="23" fillId="0" borderId="19" xfId="39" applyFont="1" applyBorder="1" applyAlignment="1" applyProtection="1">
      <alignment vertical="center"/>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23" fillId="0" borderId="11" xfId="39" applyFont="1" applyBorder="1" applyAlignment="1">
      <alignment horizontal="center" vertical="center" wrapText="1"/>
    </xf>
    <xf numFmtId="0" fontId="23" fillId="0" borderId="19" xfId="39" applyFont="1" applyBorder="1" applyAlignment="1">
      <alignment horizontal="center" vertical="center" wrapText="1"/>
    </xf>
    <xf numFmtId="0" fontId="23" fillId="0" borderId="11" xfId="39" applyFont="1" applyFill="1" applyBorder="1" applyAlignment="1">
      <alignment horizontal="center" vertical="center" wrapText="1"/>
    </xf>
    <xf numFmtId="0" fontId="23" fillId="0" borderId="19" xfId="39" applyFont="1" applyFill="1" applyBorder="1" applyAlignment="1">
      <alignment horizontal="center" vertical="center" wrapText="1"/>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9"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7"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20" xfId="39" applyFont="1" applyFill="1" applyBorder="1" applyAlignment="1">
      <alignment horizontal="center" vertical="center"/>
    </xf>
    <xf numFmtId="0" fontId="23" fillId="0" borderId="21" xfId="39" applyFont="1" applyFill="1" applyBorder="1" applyAlignment="1">
      <alignment horizontal="center" vertical="center"/>
    </xf>
    <xf numFmtId="0" fontId="23" fillId="0" borderId="16" xfId="39" applyFont="1" applyFill="1" applyBorder="1" applyAlignment="1">
      <alignment horizontal="center" vertical="center"/>
    </xf>
    <xf numFmtId="0" fontId="23" fillId="0" borderId="10" xfId="39" applyFont="1" applyFill="1" applyBorder="1" applyAlignment="1">
      <alignment horizontal="center" vertical="center" wrapText="1"/>
    </xf>
    <xf numFmtId="0" fontId="23" fillId="0" borderId="11" xfId="39" applyFont="1" applyFill="1" applyBorder="1" applyAlignment="1" applyProtection="1">
      <alignment vertical="center"/>
    </xf>
    <xf numFmtId="0" fontId="23" fillId="0" borderId="13" xfId="39" applyFont="1" applyFill="1" applyBorder="1" applyAlignment="1" applyProtection="1">
      <alignment vertical="center"/>
    </xf>
    <xf numFmtId="0" fontId="23" fillId="0" borderId="19" xfId="39" applyFont="1" applyFill="1" applyBorder="1" applyAlignment="1" applyProtection="1">
      <alignment vertical="center"/>
    </xf>
    <xf numFmtId="0" fontId="29" fillId="0" borderId="0" xfId="0" applyFont="1" applyAlignment="1">
      <alignment horizontal="left"/>
    </xf>
    <xf numFmtId="0" fontId="16" fillId="0" borderId="0" xfId="39" applyFont="1"/>
    <xf numFmtId="0" fontId="31" fillId="0" borderId="0" xfId="39" applyFont="1" applyAlignment="1">
      <alignment horizontal="center"/>
    </xf>
    <xf numFmtId="0" fontId="24" fillId="0" borderId="0" xfId="39" applyFont="1"/>
    <xf numFmtId="0" fontId="30"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4" fillId="0" borderId="11" xfId="0" applyFont="1" applyBorder="1" applyAlignment="1">
      <alignment horizontal="center" vertical="center" wrapText="1"/>
    </xf>
    <xf numFmtId="0" fontId="34" fillId="0" borderId="19" xfId="0" applyFont="1" applyBorder="1" applyAlignment="1">
      <alignment horizontal="center" vertical="center" wrapText="1"/>
    </xf>
    <xf numFmtId="0" fontId="33" fillId="0" borderId="0" xfId="0" applyFont="1"/>
    <xf numFmtId="0" fontId="0" fillId="0" borderId="0" xfId="0" applyProtection="1"/>
    <xf numFmtId="0" fontId="0" fillId="0" borderId="0" xfId="0" applyAlignment="1">
      <alignment horizontal="left" wrapText="1"/>
    </xf>
    <xf numFmtId="0" fontId="34" fillId="0" borderId="10"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cel Built-in Normal" xfId="28"/>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Input" xfId="35" builtinId="20" customBuiltin="1"/>
    <cellStyle name="Linked Cell" xfId="36" builtinId="24" customBuiltin="1"/>
    <cellStyle name="Neutral" xfId="37" builtinId="28" customBuiltin="1"/>
    <cellStyle name="Normal" xfId="0" builtinId="0"/>
    <cellStyle name="Normal 2" xfId="38"/>
    <cellStyle name="Normal_Sheet1" xfId="39"/>
    <cellStyle name="Note" xfId="40" builtinId="10" customBuiltin="1"/>
    <cellStyle name="Output" xfId="41" builtinId="21" customBuiltin="1"/>
    <cellStyle name="Title" xfId="42" builtinId="15" customBuiltin="1"/>
    <cellStyle name="Total" xfId="43" builtinId="25" customBuiltin="1"/>
    <cellStyle name="Warning Text" xfId="4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buzau@clinica-sante.ro" TargetMode="External"/><Relationship Id="rId2" Type="http://schemas.openxmlformats.org/officeDocument/2006/relationships/hyperlink" Target="mailto:buzau@clinica-sante.ro" TargetMode="External"/><Relationship Id="rId1" Type="http://schemas.openxmlformats.org/officeDocument/2006/relationships/hyperlink" Target="mailto:buzau@clinica-sante.r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1"/>
  <sheetViews>
    <sheetView tabSelected="1" topLeftCell="B202" zoomScale="75" zoomScaleNormal="75" workbookViewId="0">
      <pane xSplit="1" topLeftCell="J1" activePane="topRight" state="frozen"/>
      <selection activeCell="B1" sqref="B1"/>
      <selection pane="topRight" activeCell="M216" sqref="M216"/>
    </sheetView>
  </sheetViews>
  <sheetFormatPr defaultRowHeight="12.75" x14ac:dyDescent="0.2"/>
  <cols>
    <col min="1" max="1" width="6.140625" style="95" customWidth="1"/>
    <col min="2" max="2" width="18.5703125" customWidth="1"/>
    <col min="3" max="3" width="26.28515625" customWidth="1"/>
    <col min="4" max="4" width="14.7109375" customWidth="1"/>
    <col min="5" max="5" width="13.28515625" customWidth="1"/>
    <col min="6" max="6" width="11.28515625" customWidth="1"/>
    <col min="7" max="7" width="10.42578125" customWidth="1"/>
    <col min="8" max="8" width="14.140625" customWidth="1"/>
    <col min="9" max="10" width="11.28515625" customWidth="1"/>
    <col min="11" max="11" width="22.85546875" bestFit="1" customWidth="1"/>
    <col min="12" max="12" width="8.85546875" bestFit="1" customWidth="1"/>
    <col min="15" max="15" width="10.5703125" customWidth="1"/>
  </cols>
  <sheetData>
    <row r="1" spans="1:17" ht="18.75" x14ac:dyDescent="0.3">
      <c r="B1" s="1" t="s">
        <v>114</v>
      </c>
      <c r="C1" s="2"/>
      <c r="D1" s="3"/>
      <c r="E1" s="3"/>
      <c r="F1" s="4"/>
      <c r="H1" s="3"/>
      <c r="I1" s="3"/>
      <c r="J1" s="3"/>
      <c r="K1" s="3"/>
      <c r="L1" s="3"/>
      <c r="M1" s="3"/>
      <c r="N1" s="3"/>
      <c r="O1" s="3"/>
      <c r="P1" s="3"/>
      <c r="Q1" s="5"/>
    </row>
    <row r="2" spans="1:17" x14ac:dyDescent="0.2">
      <c r="A2" s="96"/>
      <c r="B2" s="7"/>
      <c r="C2" s="6" t="s">
        <v>115</v>
      </c>
      <c r="D2" s="6" t="s">
        <v>116</v>
      </c>
      <c r="E2" s="6"/>
      <c r="F2" s="8"/>
      <c r="G2" s="6"/>
      <c r="H2" s="6"/>
      <c r="I2" s="6"/>
      <c r="J2" s="6"/>
      <c r="K2" s="6"/>
      <c r="L2" s="6"/>
      <c r="M2" s="6"/>
      <c r="N2" s="6"/>
      <c r="O2" s="6"/>
      <c r="P2" s="6"/>
      <c r="Q2" s="5"/>
    </row>
    <row r="3" spans="1:17" x14ac:dyDescent="0.2">
      <c r="A3" s="114" t="s">
        <v>18</v>
      </c>
      <c r="B3" s="114" t="s">
        <v>0</v>
      </c>
      <c r="C3" s="116" t="s">
        <v>52</v>
      </c>
      <c r="D3" s="114" t="s">
        <v>1</v>
      </c>
      <c r="E3" s="128" t="s">
        <v>19</v>
      </c>
      <c r="F3" s="129"/>
      <c r="G3" s="129"/>
      <c r="H3" s="129"/>
      <c r="I3" s="129"/>
      <c r="J3" s="130"/>
      <c r="K3" s="77"/>
      <c r="L3" s="131" t="s">
        <v>90</v>
      </c>
      <c r="M3" s="118" t="s">
        <v>153</v>
      </c>
      <c r="N3" s="131" t="s">
        <v>107</v>
      </c>
      <c r="O3" s="118" t="s">
        <v>123</v>
      </c>
      <c r="P3" s="118" t="s">
        <v>105</v>
      </c>
      <c r="Q3" s="113" t="s">
        <v>106</v>
      </c>
    </row>
    <row r="4" spans="1:17" ht="51" x14ac:dyDescent="0.2">
      <c r="A4" s="115"/>
      <c r="B4" s="114"/>
      <c r="C4" s="117"/>
      <c r="D4" s="114"/>
      <c r="E4" s="9" t="s">
        <v>2</v>
      </c>
      <c r="F4" s="9" t="s">
        <v>152</v>
      </c>
      <c r="G4" s="9" t="s">
        <v>20</v>
      </c>
      <c r="H4" s="9" t="s">
        <v>21</v>
      </c>
      <c r="I4" s="9" t="s">
        <v>89</v>
      </c>
      <c r="J4" s="9" t="s">
        <v>112</v>
      </c>
      <c r="K4" s="78" t="s">
        <v>156</v>
      </c>
      <c r="L4" s="131"/>
      <c r="M4" s="119"/>
      <c r="N4" s="131"/>
      <c r="O4" s="119"/>
      <c r="P4" s="119"/>
      <c r="Q4" s="113"/>
    </row>
    <row r="5" spans="1:17" x14ac:dyDescent="0.2">
      <c r="A5" s="93" t="s">
        <v>91</v>
      </c>
      <c r="B5" s="10" t="s">
        <v>92</v>
      </c>
      <c r="C5" s="10" t="s">
        <v>93</v>
      </c>
      <c r="D5" s="10" t="s">
        <v>94</v>
      </c>
      <c r="E5" s="10" t="s">
        <v>95</v>
      </c>
      <c r="F5" s="10" t="s">
        <v>96</v>
      </c>
      <c r="G5" s="10" t="s">
        <v>97</v>
      </c>
      <c r="H5" s="10" t="s">
        <v>98</v>
      </c>
      <c r="I5" s="10" t="s">
        <v>99</v>
      </c>
      <c r="J5" s="10" t="s">
        <v>100</v>
      </c>
      <c r="K5" s="10"/>
      <c r="L5" s="10" t="s">
        <v>101</v>
      </c>
      <c r="M5" s="10" t="s">
        <v>102</v>
      </c>
      <c r="N5" s="10" t="s">
        <v>103</v>
      </c>
      <c r="O5" s="10" t="s">
        <v>104</v>
      </c>
      <c r="P5" s="10" t="s">
        <v>154</v>
      </c>
      <c r="Q5" s="10" t="s">
        <v>155</v>
      </c>
    </row>
    <row r="6" spans="1:17" x14ac:dyDescent="0.2">
      <c r="A6" s="132">
        <v>1</v>
      </c>
      <c r="B6" s="11" t="s">
        <v>28</v>
      </c>
      <c r="C6" s="24" t="s">
        <v>53</v>
      </c>
      <c r="D6" s="13"/>
      <c r="E6" s="14"/>
      <c r="F6" s="15"/>
      <c r="G6" s="16"/>
      <c r="H6" s="14"/>
      <c r="I6" s="15"/>
      <c r="J6" s="79"/>
      <c r="K6" s="79"/>
      <c r="L6" s="94"/>
      <c r="M6" s="94"/>
      <c r="N6" s="80"/>
      <c r="O6" s="79"/>
      <c r="P6" s="17" t="s">
        <v>53</v>
      </c>
      <c r="Q6" s="104">
        <f>IF(L6="DA",IF(M6="DA",IF(2022-YEAR(F6)&lt;=9,15+SUM(Q7:Q15),IF(2022-YEAR(F6)&gt;9,IF(2022-YEAR(F6)&lt;=15,SUM(Q7:Q15)+15*(1-((2022-YEAR(F6))-9)*0.15),0)))),0)</f>
        <v>0</v>
      </c>
    </row>
    <row r="7" spans="1:17" ht="25.5" customHeight="1" x14ac:dyDescent="0.2">
      <c r="A7" s="133"/>
      <c r="B7" s="18"/>
      <c r="C7" s="19" t="s">
        <v>194</v>
      </c>
      <c r="D7" s="20" t="s">
        <v>53</v>
      </c>
      <c r="E7" s="17" t="s">
        <v>53</v>
      </c>
      <c r="F7" s="21" t="s">
        <v>53</v>
      </c>
      <c r="G7" s="17" t="s">
        <v>53</v>
      </c>
      <c r="H7" s="17" t="s">
        <v>53</v>
      </c>
      <c r="I7" s="17" t="s">
        <v>53</v>
      </c>
      <c r="J7" s="17" t="s">
        <v>53</v>
      </c>
      <c r="K7" s="17" t="s">
        <v>53</v>
      </c>
      <c r="L7" s="17" t="s">
        <v>53</v>
      </c>
      <c r="M7" s="17" t="s">
        <v>53</v>
      </c>
      <c r="N7" s="17" t="s">
        <v>53</v>
      </c>
      <c r="O7" s="43" t="s">
        <v>53</v>
      </c>
      <c r="P7" s="22"/>
      <c r="Q7" s="105">
        <f>IF(P7="DA",IF(2022-YEAR(F6)&lt;=9,15,IF(2022-YEAR(F6)&gt;9,IF(2022-YEAR(F6)&lt;=15,15*(1-((2022-YEAR(F6))-9)*0.15),0))),0)</f>
        <v>0</v>
      </c>
    </row>
    <row r="8" spans="1:17" x14ac:dyDescent="0.2">
      <c r="A8" s="133"/>
      <c r="B8" s="18"/>
      <c r="C8" s="19" t="s">
        <v>31</v>
      </c>
      <c r="D8" s="20" t="s">
        <v>53</v>
      </c>
      <c r="E8" s="17" t="s">
        <v>53</v>
      </c>
      <c r="F8" s="21" t="s">
        <v>53</v>
      </c>
      <c r="G8" s="17" t="s">
        <v>53</v>
      </c>
      <c r="H8" s="17" t="s">
        <v>53</v>
      </c>
      <c r="I8" s="17" t="s">
        <v>53</v>
      </c>
      <c r="J8" s="17" t="s">
        <v>53</v>
      </c>
      <c r="K8" s="17" t="s">
        <v>53</v>
      </c>
      <c r="L8" s="17" t="s">
        <v>53</v>
      </c>
      <c r="M8" s="17" t="s">
        <v>53</v>
      </c>
      <c r="N8" s="17" t="s">
        <v>53</v>
      </c>
      <c r="O8" s="43" t="s">
        <v>53</v>
      </c>
      <c r="P8" s="22"/>
      <c r="Q8" s="105">
        <f>IF(P8="DA",IF(2022-YEAR(F6)&lt;=9,30,IF(2022-YEAR(F6)&gt;9,IF(2022-YEAR(F6)&lt;=15,30*(1-((2022-YEAR(F6))-9)*0.15),0))),0)</f>
        <v>0</v>
      </c>
    </row>
    <row r="9" spans="1:17" x14ac:dyDescent="0.2">
      <c r="A9" s="133"/>
      <c r="B9" s="18"/>
      <c r="C9" s="19" t="s">
        <v>32</v>
      </c>
      <c r="D9" s="20" t="s">
        <v>53</v>
      </c>
      <c r="E9" s="17" t="s">
        <v>53</v>
      </c>
      <c r="F9" s="21" t="s">
        <v>53</v>
      </c>
      <c r="G9" s="17" t="s">
        <v>53</v>
      </c>
      <c r="H9" s="17" t="s">
        <v>53</v>
      </c>
      <c r="I9" s="17" t="s">
        <v>53</v>
      </c>
      <c r="J9" s="17" t="s">
        <v>53</v>
      </c>
      <c r="K9" s="17" t="s">
        <v>53</v>
      </c>
      <c r="L9" s="17" t="s">
        <v>53</v>
      </c>
      <c r="M9" s="17" t="s">
        <v>53</v>
      </c>
      <c r="N9" s="17" t="s">
        <v>53</v>
      </c>
      <c r="O9" s="43" t="s">
        <v>53</v>
      </c>
      <c r="P9" s="22"/>
      <c r="Q9" s="105">
        <f>IF(P9="DA",IF(2022-YEAR(F6)&lt;=9,5,IF(2022-YEAR(F6)&gt;9,IF(2022-YEAR(F6)&lt;=15,5*(1-((2022-YEAR(F6))-9)*0.15),0))),0)</f>
        <v>0</v>
      </c>
    </row>
    <row r="10" spans="1:17" x14ac:dyDescent="0.2">
      <c r="A10" s="133"/>
      <c r="B10" s="18"/>
      <c r="C10" s="19" t="s">
        <v>33</v>
      </c>
      <c r="D10" s="20" t="s">
        <v>53</v>
      </c>
      <c r="E10" s="17" t="s">
        <v>53</v>
      </c>
      <c r="F10" s="21" t="s">
        <v>53</v>
      </c>
      <c r="G10" s="17" t="s">
        <v>53</v>
      </c>
      <c r="H10" s="17" t="s">
        <v>53</v>
      </c>
      <c r="I10" s="17" t="s">
        <v>53</v>
      </c>
      <c r="J10" s="17" t="s">
        <v>53</v>
      </c>
      <c r="K10" s="17" t="s">
        <v>53</v>
      </c>
      <c r="L10" s="17" t="s">
        <v>53</v>
      </c>
      <c r="M10" s="17" t="s">
        <v>53</v>
      </c>
      <c r="N10" s="17" t="s">
        <v>53</v>
      </c>
      <c r="O10" s="43" t="s">
        <v>53</v>
      </c>
      <c r="P10" s="22"/>
      <c r="Q10" s="105">
        <f>IF(P10="DA",IF(2022-YEAR(F6)&lt;=9,5,IF(2022-YEAR(F6)&gt;9,IF(2022-YEAR(F6)&lt;=15,5*(1-((2022-YEAR(F6))-9)*0.15),0))),0)</f>
        <v>0</v>
      </c>
    </row>
    <row r="11" spans="1:17" x14ac:dyDescent="0.2">
      <c r="A11" s="133"/>
      <c r="B11" s="18"/>
      <c r="C11" s="19" t="s">
        <v>34</v>
      </c>
      <c r="D11" s="20" t="s">
        <v>53</v>
      </c>
      <c r="E11" s="17" t="s">
        <v>53</v>
      </c>
      <c r="F11" s="21" t="s">
        <v>53</v>
      </c>
      <c r="G11" s="17" t="s">
        <v>53</v>
      </c>
      <c r="H11" s="17" t="s">
        <v>53</v>
      </c>
      <c r="I11" s="17" t="s">
        <v>53</v>
      </c>
      <c r="J11" s="17" t="s">
        <v>53</v>
      </c>
      <c r="K11" s="17" t="s">
        <v>53</v>
      </c>
      <c r="L11" s="17" t="s">
        <v>53</v>
      </c>
      <c r="M11" s="17" t="s">
        <v>53</v>
      </c>
      <c r="N11" s="17" t="s">
        <v>53</v>
      </c>
      <c r="O11" s="43" t="s">
        <v>53</v>
      </c>
      <c r="P11" s="22"/>
      <c r="Q11" s="105">
        <f>IF(P11="DA",IF(2022-YEAR(F6)&lt;=9,5,IF(2022-YEAR(F6)&gt;9,IF(2022-YEAR(F6)&lt;=15,5*(1-((2022-YEAR(F6))-9)*0.15),0))),0)</f>
        <v>0</v>
      </c>
    </row>
    <row r="12" spans="1:17" x14ac:dyDescent="0.2">
      <c r="A12" s="133"/>
      <c r="B12" s="18"/>
      <c r="C12" s="19" t="s">
        <v>35</v>
      </c>
      <c r="D12" s="20" t="s">
        <v>53</v>
      </c>
      <c r="E12" s="17" t="s">
        <v>53</v>
      </c>
      <c r="F12" s="21" t="s">
        <v>53</v>
      </c>
      <c r="G12" s="17" t="s">
        <v>53</v>
      </c>
      <c r="H12" s="17" t="s">
        <v>53</v>
      </c>
      <c r="I12" s="17" t="s">
        <v>53</v>
      </c>
      <c r="J12" s="17" t="s">
        <v>53</v>
      </c>
      <c r="K12" s="17" t="s">
        <v>53</v>
      </c>
      <c r="L12" s="17" t="s">
        <v>53</v>
      </c>
      <c r="M12" s="17" t="s">
        <v>53</v>
      </c>
      <c r="N12" s="17" t="s">
        <v>53</v>
      </c>
      <c r="O12" s="43" t="s">
        <v>53</v>
      </c>
      <c r="P12" s="22"/>
      <c r="Q12" s="105">
        <f>IF(P12="DA",IF(2022-YEAR(F6)&lt;=9,3,IF(2022-YEAR(F6)&gt;9,IF(2022-YEAR(F6)&lt;=15,3*(1-((2022-YEAR(F6))-9)*0.15),0))),0)</f>
        <v>0</v>
      </c>
    </row>
    <row r="13" spans="1:17" ht="25.5" x14ac:dyDescent="0.2">
      <c r="A13" s="133"/>
      <c r="B13" s="18"/>
      <c r="C13" s="19" t="s">
        <v>36</v>
      </c>
      <c r="D13" s="20" t="s">
        <v>53</v>
      </c>
      <c r="E13" s="17" t="s">
        <v>53</v>
      </c>
      <c r="F13" s="21" t="s">
        <v>53</v>
      </c>
      <c r="G13" s="17" t="s">
        <v>53</v>
      </c>
      <c r="H13" s="17" t="s">
        <v>53</v>
      </c>
      <c r="I13" s="17" t="s">
        <v>53</v>
      </c>
      <c r="J13" s="17" t="s">
        <v>53</v>
      </c>
      <c r="K13" s="17" t="s">
        <v>53</v>
      </c>
      <c r="L13" s="17" t="s">
        <v>53</v>
      </c>
      <c r="M13" s="17" t="s">
        <v>53</v>
      </c>
      <c r="N13" s="17" t="s">
        <v>53</v>
      </c>
      <c r="O13" s="43" t="s">
        <v>53</v>
      </c>
      <c r="P13" s="22"/>
      <c r="Q13" s="105">
        <f>IF(P13="DA",IF(2022-YEAR(F6)&lt;=9,3,IF(2022-YEAR(F6)&gt;9,IF(2022-YEAR(F6)&lt;=15,3*(1-((2022-YEAR(F6))-9)*0.15),0))),0)</f>
        <v>0</v>
      </c>
    </row>
    <row r="14" spans="1:17" x14ac:dyDescent="0.2">
      <c r="A14" s="133"/>
      <c r="B14" s="18"/>
      <c r="C14" s="19" t="s">
        <v>37</v>
      </c>
      <c r="D14" s="20" t="s">
        <v>53</v>
      </c>
      <c r="E14" s="17" t="s">
        <v>53</v>
      </c>
      <c r="F14" s="21" t="s">
        <v>53</v>
      </c>
      <c r="G14" s="17" t="s">
        <v>53</v>
      </c>
      <c r="H14" s="17" t="s">
        <v>53</v>
      </c>
      <c r="I14" s="17" t="s">
        <v>53</v>
      </c>
      <c r="J14" s="17" t="s">
        <v>53</v>
      </c>
      <c r="K14" s="17" t="s">
        <v>53</v>
      </c>
      <c r="L14" s="17" t="s">
        <v>53</v>
      </c>
      <c r="M14" s="17" t="s">
        <v>53</v>
      </c>
      <c r="N14" s="17" t="s">
        <v>53</v>
      </c>
      <c r="O14" s="43" t="s">
        <v>53</v>
      </c>
      <c r="P14" s="22"/>
      <c r="Q14" s="105">
        <f>IF(P14="DA",IF(2022-YEAR(F6)&lt;=9,3,IF(2022-YEAR(F6)&gt;9,IF(2022-YEAR(F6)&lt;=15,3*(1-((2022-YEAR(F6))-9)*0.15),0))),0)</f>
        <v>0</v>
      </c>
    </row>
    <row r="15" spans="1:17" x14ac:dyDescent="0.2">
      <c r="A15" s="134"/>
      <c r="B15" s="18"/>
      <c r="C15" s="19" t="s">
        <v>38</v>
      </c>
      <c r="D15" s="20" t="s">
        <v>53</v>
      </c>
      <c r="E15" s="17" t="s">
        <v>53</v>
      </c>
      <c r="F15" s="21" t="s">
        <v>53</v>
      </c>
      <c r="G15" s="43" t="s">
        <v>53</v>
      </c>
      <c r="H15" s="17" t="s">
        <v>53</v>
      </c>
      <c r="I15" s="17" t="s">
        <v>53</v>
      </c>
      <c r="J15" s="17" t="s">
        <v>53</v>
      </c>
      <c r="K15" s="17" t="s">
        <v>53</v>
      </c>
      <c r="L15" s="17" t="s">
        <v>53</v>
      </c>
      <c r="M15" s="17" t="s">
        <v>53</v>
      </c>
      <c r="N15" s="17" t="s">
        <v>53</v>
      </c>
      <c r="O15" s="43" t="s">
        <v>53</v>
      </c>
      <c r="P15" s="76"/>
      <c r="Q15" s="105">
        <f>IF(P15="DA",IF(2022-YEAR(F6)&lt;=9,1,IF(2022-YEAR(F6)&gt;9,IF(2022-YEAR(F6)&lt;=15,1*(1-((2022-YEAR(F6))-9)*0.15),0))),0)</f>
        <v>0</v>
      </c>
    </row>
    <row r="16" spans="1:17" x14ac:dyDescent="0.2">
      <c r="A16" s="110">
        <v>2</v>
      </c>
      <c r="B16" s="11" t="s">
        <v>29</v>
      </c>
      <c r="C16" s="24" t="s">
        <v>53</v>
      </c>
      <c r="D16" s="26"/>
      <c r="E16" s="26"/>
      <c r="F16" s="27"/>
      <c r="G16" s="28"/>
      <c r="H16" s="26"/>
      <c r="I16" s="27"/>
      <c r="J16" s="29"/>
      <c r="K16" s="29"/>
      <c r="L16" s="94"/>
      <c r="M16" s="94"/>
      <c r="N16" s="23"/>
      <c r="O16" s="29"/>
      <c r="P16" s="17" t="s">
        <v>53</v>
      </c>
      <c r="Q16" s="105">
        <f>IF(L16="DA",IF(M16="DA",IF(2022-YEAR(F16)&lt;=9,25+SUM(Q17:Q25),IF(2022-YEAR(F16)&gt;9,IF(2022-YEAR(F16)&lt;=15,SUM(Q17:Q25)+25*(1-((2022-YEAR(F16))-9)*0.15),0)))),0)</f>
        <v>0</v>
      </c>
    </row>
    <row r="17" spans="1:17" ht="25.5" x14ac:dyDescent="0.2">
      <c r="A17" s="111"/>
      <c r="B17" s="18"/>
      <c r="C17" s="19" t="s">
        <v>194</v>
      </c>
      <c r="D17" s="20" t="s">
        <v>53</v>
      </c>
      <c r="E17" s="17" t="s">
        <v>53</v>
      </c>
      <c r="F17" s="21" t="s">
        <v>53</v>
      </c>
      <c r="G17" s="17" t="s">
        <v>53</v>
      </c>
      <c r="H17" s="17" t="s">
        <v>53</v>
      </c>
      <c r="I17" s="17" t="s">
        <v>53</v>
      </c>
      <c r="J17" s="17" t="s">
        <v>53</v>
      </c>
      <c r="K17" s="17" t="s">
        <v>53</v>
      </c>
      <c r="L17" s="17" t="s">
        <v>53</v>
      </c>
      <c r="M17" s="17" t="s">
        <v>53</v>
      </c>
      <c r="N17" s="17" t="s">
        <v>53</v>
      </c>
      <c r="O17" s="17" t="s">
        <v>53</v>
      </c>
      <c r="P17" s="23"/>
      <c r="Q17" s="105">
        <f>IF(P17="DA",IF(2022-YEAR(F16)&lt;=9,15,IF(2022-YEAR(F16)&gt;9,IF(2022-YEAR(F16)&lt;=15,15*(1-((2022-YEAR(F16))-9)*0.15),0))),0)</f>
        <v>0</v>
      </c>
    </row>
    <row r="18" spans="1:17" x14ac:dyDescent="0.2">
      <c r="A18" s="111"/>
      <c r="B18" s="18"/>
      <c r="C18" s="19" t="s">
        <v>31</v>
      </c>
      <c r="D18" s="20" t="s">
        <v>53</v>
      </c>
      <c r="E18" s="17" t="s">
        <v>53</v>
      </c>
      <c r="F18" s="21" t="s">
        <v>53</v>
      </c>
      <c r="G18" s="17" t="s">
        <v>53</v>
      </c>
      <c r="H18" s="17" t="s">
        <v>53</v>
      </c>
      <c r="I18" s="17" t="s">
        <v>53</v>
      </c>
      <c r="J18" s="17" t="s">
        <v>53</v>
      </c>
      <c r="K18" s="17" t="s">
        <v>53</v>
      </c>
      <c r="L18" s="17" t="s">
        <v>53</v>
      </c>
      <c r="M18" s="17" t="s">
        <v>53</v>
      </c>
      <c r="N18" s="17" t="s">
        <v>53</v>
      </c>
      <c r="O18" s="17" t="s">
        <v>53</v>
      </c>
      <c r="P18" s="23"/>
      <c r="Q18" s="105">
        <f>IF(P18="DA",IF(2022-YEAR(F16)&lt;=9,30,IF(2022-YEAR(F16)&gt;9,IF(2022-YEAR(F16)&lt;=15,30*(1-((2022-YEAR(F16))-9)*0.15),0))),0)</f>
        <v>0</v>
      </c>
    </row>
    <row r="19" spans="1:17" x14ac:dyDescent="0.2">
      <c r="A19" s="111"/>
      <c r="B19" s="18"/>
      <c r="C19" s="19" t="s">
        <v>32</v>
      </c>
      <c r="D19" s="20" t="s">
        <v>53</v>
      </c>
      <c r="E19" s="17" t="s">
        <v>53</v>
      </c>
      <c r="F19" s="21" t="s">
        <v>53</v>
      </c>
      <c r="G19" s="17" t="s">
        <v>53</v>
      </c>
      <c r="H19" s="17" t="s">
        <v>53</v>
      </c>
      <c r="I19" s="17" t="s">
        <v>53</v>
      </c>
      <c r="J19" s="17" t="s">
        <v>53</v>
      </c>
      <c r="K19" s="17" t="s">
        <v>53</v>
      </c>
      <c r="L19" s="17" t="s">
        <v>53</v>
      </c>
      <c r="M19" s="17" t="s">
        <v>53</v>
      </c>
      <c r="N19" s="17" t="s">
        <v>53</v>
      </c>
      <c r="O19" s="17" t="s">
        <v>53</v>
      </c>
      <c r="P19" s="23"/>
      <c r="Q19" s="105">
        <f>IF(P19="DA",IF(2022-YEAR(F16)&lt;=9,5,IF(2022-YEAR(F16)&gt;9,IF(2022-YEAR(F16)&lt;=15,5*(1-((2022-YEAR(F16))-9)*0.15),0))),0)</f>
        <v>0</v>
      </c>
    </row>
    <row r="20" spans="1:17" x14ac:dyDescent="0.2">
      <c r="A20" s="111"/>
      <c r="B20" s="18"/>
      <c r="C20" s="19" t="s">
        <v>33</v>
      </c>
      <c r="D20" s="20" t="s">
        <v>53</v>
      </c>
      <c r="E20" s="17" t="s">
        <v>53</v>
      </c>
      <c r="F20" s="21" t="s">
        <v>53</v>
      </c>
      <c r="G20" s="17" t="s">
        <v>53</v>
      </c>
      <c r="H20" s="17" t="s">
        <v>53</v>
      </c>
      <c r="I20" s="17" t="s">
        <v>53</v>
      </c>
      <c r="J20" s="17" t="s">
        <v>53</v>
      </c>
      <c r="K20" s="17" t="s">
        <v>53</v>
      </c>
      <c r="L20" s="17" t="s">
        <v>53</v>
      </c>
      <c r="M20" s="17" t="s">
        <v>53</v>
      </c>
      <c r="N20" s="17" t="s">
        <v>53</v>
      </c>
      <c r="O20" s="17" t="s">
        <v>53</v>
      </c>
      <c r="P20" s="23"/>
      <c r="Q20" s="105">
        <f>IF(P20="DA",IF(2022-YEAR(F16)&lt;=9,5,IF(2022-YEAR(F16)&gt;9,IF(2022-YEAR(F16)&lt;=15,5*(1-((2022-YEAR(F16))-9)*0.15),0))),0)</f>
        <v>0</v>
      </c>
    </row>
    <row r="21" spans="1:17" x14ac:dyDescent="0.2">
      <c r="A21" s="111"/>
      <c r="B21" s="18"/>
      <c r="C21" s="19" t="s">
        <v>34</v>
      </c>
      <c r="D21" s="20" t="s">
        <v>53</v>
      </c>
      <c r="E21" s="17" t="s">
        <v>53</v>
      </c>
      <c r="F21" s="21" t="s">
        <v>53</v>
      </c>
      <c r="G21" s="17" t="s">
        <v>53</v>
      </c>
      <c r="H21" s="17" t="s">
        <v>53</v>
      </c>
      <c r="I21" s="17" t="s">
        <v>53</v>
      </c>
      <c r="J21" s="17" t="s">
        <v>53</v>
      </c>
      <c r="K21" s="17" t="s">
        <v>53</v>
      </c>
      <c r="L21" s="17" t="s">
        <v>53</v>
      </c>
      <c r="M21" s="17" t="s">
        <v>53</v>
      </c>
      <c r="N21" s="17" t="s">
        <v>53</v>
      </c>
      <c r="O21" s="17" t="s">
        <v>53</v>
      </c>
      <c r="P21" s="23"/>
      <c r="Q21" s="105">
        <f>IF(P21="DA",IF(2022-YEAR(F16)&lt;=9,5,IF(2022-YEAR(F16)&gt;9,IF(2022-YEAR(F16)&lt;=15,5*(1-((2022-YEAR(F16))-9)*0.15),0))),0)</f>
        <v>0</v>
      </c>
    </row>
    <row r="22" spans="1:17" x14ac:dyDescent="0.2">
      <c r="A22" s="111"/>
      <c r="B22" s="18"/>
      <c r="C22" s="19" t="s">
        <v>35</v>
      </c>
      <c r="D22" s="20" t="s">
        <v>53</v>
      </c>
      <c r="E22" s="17" t="s">
        <v>53</v>
      </c>
      <c r="F22" s="21" t="s">
        <v>53</v>
      </c>
      <c r="G22" s="17" t="s">
        <v>53</v>
      </c>
      <c r="H22" s="17" t="s">
        <v>53</v>
      </c>
      <c r="I22" s="17" t="s">
        <v>53</v>
      </c>
      <c r="J22" s="17" t="s">
        <v>53</v>
      </c>
      <c r="K22" s="17" t="s">
        <v>53</v>
      </c>
      <c r="L22" s="17" t="s">
        <v>53</v>
      </c>
      <c r="M22" s="17" t="s">
        <v>53</v>
      </c>
      <c r="N22" s="17" t="s">
        <v>53</v>
      </c>
      <c r="O22" s="17" t="s">
        <v>53</v>
      </c>
      <c r="P22" s="23"/>
      <c r="Q22" s="105">
        <f>IF(P22="DA",IF(2022-YEAR(F16)&lt;=9,3,IF(2022-YEAR(F16)&gt;9,IF(2022-YEAR(F16)&lt;=15,3*(1-((2022-YEAR(F16))-9)*0.15),0))),0)</f>
        <v>0</v>
      </c>
    </row>
    <row r="23" spans="1:17" ht="25.5" x14ac:dyDescent="0.2">
      <c r="A23" s="111"/>
      <c r="B23" s="18"/>
      <c r="C23" s="19" t="s">
        <v>36</v>
      </c>
      <c r="D23" s="20" t="s">
        <v>53</v>
      </c>
      <c r="E23" s="17" t="s">
        <v>53</v>
      </c>
      <c r="F23" s="21" t="s">
        <v>53</v>
      </c>
      <c r="G23" s="17" t="s">
        <v>53</v>
      </c>
      <c r="H23" s="17" t="s">
        <v>53</v>
      </c>
      <c r="I23" s="17" t="s">
        <v>53</v>
      </c>
      <c r="J23" s="17" t="s">
        <v>53</v>
      </c>
      <c r="K23" s="17" t="s">
        <v>53</v>
      </c>
      <c r="L23" s="17" t="s">
        <v>53</v>
      </c>
      <c r="M23" s="17" t="s">
        <v>53</v>
      </c>
      <c r="N23" s="17" t="s">
        <v>53</v>
      </c>
      <c r="O23" s="17" t="s">
        <v>53</v>
      </c>
      <c r="P23" s="23"/>
      <c r="Q23" s="105">
        <f>IF(P23="DA",IF(2022-YEAR(F16)&lt;=9,3,IF(2022-YEAR(F16)&gt;9,IF(2022-YEAR(F16)&lt;=15,3*(1-((2022-YEAR(F16))-9)*0.15),0))),0)</f>
        <v>0</v>
      </c>
    </row>
    <row r="24" spans="1:17" x14ac:dyDescent="0.2">
      <c r="A24" s="111"/>
      <c r="B24" s="18"/>
      <c r="C24" s="19" t="s">
        <v>37</v>
      </c>
      <c r="D24" s="20" t="s">
        <v>53</v>
      </c>
      <c r="E24" s="17" t="s">
        <v>53</v>
      </c>
      <c r="F24" s="21" t="s">
        <v>53</v>
      </c>
      <c r="G24" s="17" t="s">
        <v>53</v>
      </c>
      <c r="H24" s="17" t="s">
        <v>53</v>
      </c>
      <c r="I24" s="17" t="s">
        <v>53</v>
      </c>
      <c r="J24" s="17" t="s">
        <v>53</v>
      </c>
      <c r="K24" s="17" t="s">
        <v>53</v>
      </c>
      <c r="L24" s="17" t="s">
        <v>53</v>
      </c>
      <c r="M24" s="17" t="s">
        <v>53</v>
      </c>
      <c r="N24" s="17" t="s">
        <v>53</v>
      </c>
      <c r="O24" s="17" t="s">
        <v>53</v>
      </c>
      <c r="P24" s="23"/>
      <c r="Q24" s="105">
        <f>IF(P24="DA",IF(2022-YEAR(F16)&lt;=9,3,IF(2022-YEAR(F16)&gt;9,IF(2022-YEAR(F16)&lt;=15,3*(1-((2022-YEAR(F16))-9)*0.15),0))),0)</f>
        <v>0</v>
      </c>
    </row>
    <row r="25" spans="1:17" x14ac:dyDescent="0.2">
      <c r="A25" s="112"/>
      <c r="B25" s="18"/>
      <c r="C25" s="19" t="s">
        <v>38</v>
      </c>
      <c r="D25" s="20" t="s">
        <v>53</v>
      </c>
      <c r="E25" s="17" t="s">
        <v>53</v>
      </c>
      <c r="F25" s="21" t="s">
        <v>53</v>
      </c>
      <c r="G25" s="17" t="s">
        <v>53</v>
      </c>
      <c r="H25" s="17" t="s">
        <v>53</v>
      </c>
      <c r="I25" s="17" t="s">
        <v>53</v>
      </c>
      <c r="J25" s="17" t="s">
        <v>53</v>
      </c>
      <c r="K25" s="17" t="s">
        <v>53</v>
      </c>
      <c r="L25" s="17" t="s">
        <v>53</v>
      </c>
      <c r="M25" s="17" t="s">
        <v>53</v>
      </c>
      <c r="N25" s="17" t="s">
        <v>53</v>
      </c>
      <c r="O25" s="17" t="s">
        <v>53</v>
      </c>
      <c r="P25" s="23"/>
      <c r="Q25" s="105">
        <f>IF(P25="DA",IF(2022-YEAR(F16)&lt;=9,1,IF(2022-YEAR(F16)&gt;9,IF(2022-YEAR(F16)&lt;=15,1*(1-((2022-YEAR(F16))-9)*0.15),0))),0)</f>
        <v>0</v>
      </c>
    </row>
    <row r="26" spans="1:17" ht="25.5" x14ac:dyDescent="0.2">
      <c r="A26" s="110">
        <v>3</v>
      </c>
      <c r="B26" s="11" t="s">
        <v>30</v>
      </c>
      <c r="C26" s="24" t="s">
        <v>53</v>
      </c>
      <c r="D26" s="25"/>
      <c r="E26" s="26"/>
      <c r="F26" s="27"/>
      <c r="G26" s="28"/>
      <c r="H26" s="26"/>
      <c r="I26" s="27"/>
      <c r="J26" s="29"/>
      <c r="K26" s="29"/>
      <c r="L26" s="94"/>
      <c r="M26" s="94"/>
      <c r="N26" s="23"/>
      <c r="O26" s="23"/>
      <c r="P26" s="17" t="s">
        <v>53</v>
      </c>
      <c r="Q26" s="105">
        <f>IF(L26="DA",IF(M26="DA",IF(2022-YEAR(F26)&lt;=9,25+SUM(Q27:Q35),IF(2022-YEAR(F26)&gt;9,IF(2022-YEAR(F26)&lt;=15,SUM(Q27:Q35)+25*(1-((2022-YEAR(F26))-9)*0.15),0)))),0)</f>
        <v>0</v>
      </c>
    </row>
    <row r="27" spans="1:17" ht="25.5" x14ac:dyDescent="0.2">
      <c r="A27" s="111"/>
      <c r="B27" s="18"/>
      <c r="C27" s="19" t="s">
        <v>194</v>
      </c>
      <c r="D27" s="20" t="s">
        <v>53</v>
      </c>
      <c r="E27" s="17" t="s">
        <v>53</v>
      </c>
      <c r="F27" s="21" t="s">
        <v>53</v>
      </c>
      <c r="G27" s="30" t="s">
        <v>53</v>
      </c>
      <c r="H27" s="17" t="s">
        <v>53</v>
      </c>
      <c r="I27" s="17" t="s">
        <v>53</v>
      </c>
      <c r="J27" s="17" t="s">
        <v>53</v>
      </c>
      <c r="K27" s="17" t="s">
        <v>53</v>
      </c>
      <c r="L27" s="17" t="s">
        <v>53</v>
      </c>
      <c r="M27" s="17" t="s">
        <v>53</v>
      </c>
      <c r="N27" s="17" t="s">
        <v>53</v>
      </c>
      <c r="O27" s="17" t="s">
        <v>53</v>
      </c>
      <c r="P27" s="23"/>
      <c r="Q27" s="105">
        <f>IF(P27="DA",IF(2022-YEAR(F26)&lt;=9,15,IF(2022-YEAR(F26)&gt;9,IF(2022-YEAR(F26)&lt;=15,15*(1-((2022-YEAR(F26))-9)*0.15),0))),0)</f>
        <v>0</v>
      </c>
    </row>
    <row r="28" spans="1:17" x14ac:dyDescent="0.2">
      <c r="A28" s="111"/>
      <c r="B28" s="18"/>
      <c r="C28" s="19" t="s">
        <v>31</v>
      </c>
      <c r="D28" s="20" t="s">
        <v>53</v>
      </c>
      <c r="E28" s="17" t="s">
        <v>53</v>
      </c>
      <c r="F28" s="21" t="s">
        <v>53</v>
      </c>
      <c r="G28" s="17" t="s">
        <v>53</v>
      </c>
      <c r="H28" s="17" t="s">
        <v>53</v>
      </c>
      <c r="I28" s="17" t="s">
        <v>53</v>
      </c>
      <c r="J28" s="17" t="s">
        <v>53</v>
      </c>
      <c r="K28" s="17" t="s">
        <v>53</v>
      </c>
      <c r="L28" s="17" t="s">
        <v>53</v>
      </c>
      <c r="M28" s="17" t="s">
        <v>53</v>
      </c>
      <c r="N28" s="17" t="s">
        <v>53</v>
      </c>
      <c r="O28" s="17" t="s">
        <v>53</v>
      </c>
      <c r="P28" s="23"/>
      <c r="Q28" s="105">
        <f>IF(P28="DA",IF(2022-YEAR(F26)&lt;=9,30,IF(2022-YEAR(F26)&gt;9,IF(2022-YEAR(F26)&lt;=15,30*(1-((2022-YEAR(F26))-9)*0.15),0))),0)</f>
        <v>0</v>
      </c>
    </row>
    <row r="29" spans="1:17" x14ac:dyDescent="0.2">
      <c r="A29" s="111"/>
      <c r="B29" s="18"/>
      <c r="C29" s="19" t="s">
        <v>32</v>
      </c>
      <c r="D29" s="20" t="s">
        <v>53</v>
      </c>
      <c r="E29" s="17" t="s">
        <v>53</v>
      </c>
      <c r="F29" s="21" t="s">
        <v>53</v>
      </c>
      <c r="G29" s="17" t="s">
        <v>53</v>
      </c>
      <c r="H29" s="17" t="s">
        <v>53</v>
      </c>
      <c r="I29" s="17" t="s">
        <v>53</v>
      </c>
      <c r="J29" s="17" t="s">
        <v>53</v>
      </c>
      <c r="K29" s="17" t="s">
        <v>53</v>
      </c>
      <c r="L29" s="17" t="s">
        <v>53</v>
      </c>
      <c r="M29" s="17" t="s">
        <v>53</v>
      </c>
      <c r="N29" s="17" t="s">
        <v>53</v>
      </c>
      <c r="O29" s="17" t="s">
        <v>53</v>
      </c>
      <c r="P29" s="23"/>
      <c r="Q29" s="105">
        <f>IF(P29="DA",IF(2022-YEAR(F26)&lt;=9,5,IF(2022-YEAR(F26)&gt;9,IF(2022-YEAR(F26)&lt;=15,5*(1-((2022-YEAR(F26))-9)*0.15),0))),0)</f>
        <v>0</v>
      </c>
    </row>
    <row r="30" spans="1:17" x14ac:dyDescent="0.2">
      <c r="A30" s="111"/>
      <c r="B30" s="18"/>
      <c r="C30" s="19" t="s">
        <v>33</v>
      </c>
      <c r="D30" s="20" t="s">
        <v>53</v>
      </c>
      <c r="E30" s="17" t="s">
        <v>53</v>
      </c>
      <c r="F30" s="21" t="s">
        <v>53</v>
      </c>
      <c r="G30" s="17" t="s">
        <v>53</v>
      </c>
      <c r="H30" s="17" t="s">
        <v>53</v>
      </c>
      <c r="I30" s="17" t="s">
        <v>53</v>
      </c>
      <c r="J30" s="17" t="s">
        <v>53</v>
      </c>
      <c r="K30" s="17" t="s">
        <v>53</v>
      </c>
      <c r="L30" s="17" t="s">
        <v>53</v>
      </c>
      <c r="M30" s="17" t="s">
        <v>53</v>
      </c>
      <c r="N30" s="17" t="s">
        <v>53</v>
      </c>
      <c r="O30" s="17" t="s">
        <v>53</v>
      </c>
      <c r="P30" s="23"/>
      <c r="Q30" s="105">
        <f>IF(P30="DA",IF(2022-YEAR(F26)&lt;=9,5,IF(2022-YEAR(F26)&gt;9,IF(2022-YEAR(F26)&lt;=15,5*(1-((2022-YEAR(F26))-9)*0.15),0))),0)</f>
        <v>0</v>
      </c>
    </row>
    <row r="31" spans="1:17" x14ac:dyDescent="0.2">
      <c r="A31" s="111"/>
      <c r="B31" s="18"/>
      <c r="C31" s="19" t="s">
        <v>34</v>
      </c>
      <c r="D31" s="20" t="s">
        <v>53</v>
      </c>
      <c r="E31" s="17" t="s">
        <v>53</v>
      </c>
      <c r="F31" s="21" t="s">
        <v>53</v>
      </c>
      <c r="G31" s="17" t="s">
        <v>53</v>
      </c>
      <c r="H31" s="17" t="s">
        <v>53</v>
      </c>
      <c r="I31" s="17" t="s">
        <v>53</v>
      </c>
      <c r="J31" s="17" t="s">
        <v>53</v>
      </c>
      <c r="K31" s="17" t="s">
        <v>53</v>
      </c>
      <c r="L31" s="17" t="s">
        <v>53</v>
      </c>
      <c r="M31" s="17" t="s">
        <v>53</v>
      </c>
      <c r="N31" s="17" t="s">
        <v>53</v>
      </c>
      <c r="O31" s="17" t="s">
        <v>53</v>
      </c>
      <c r="P31" s="23"/>
      <c r="Q31" s="105">
        <f>IF(P31="DA",IF(2022-YEAR(F26)&lt;=9,5,IF(2022-YEAR(F26)&gt;9,IF(2022-YEAR(F26)&lt;=15,5*(1-((2022-YEAR(F26))-9)*0.15),0))),0)</f>
        <v>0</v>
      </c>
    </row>
    <row r="32" spans="1:17" x14ac:dyDescent="0.2">
      <c r="A32" s="111"/>
      <c r="B32" s="18"/>
      <c r="C32" s="19" t="s">
        <v>35</v>
      </c>
      <c r="D32" s="20" t="s">
        <v>53</v>
      </c>
      <c r="E32" s="17" t="s">
        <v>53</v>
      </c>
      <c r="F32" s="21" t="s">
        <v>53</v>
      </c>
      <c r="G32" s="17" t="s">
        <v>53</v>
      </c>
      <c r="H32" s="17" t="s">
        <v>53</v>
      </c>
      <c r="I32" s="17" t="s">
        <v>53</v>
      </c>
      <c r="J32" s="17" t="s">
        <v>53</v>
      </c>
      <c r="K32" s="17" t="s">
        <v>53</v>
      </c>
      <c r="L32" s="17" t="s">
        <v>53</v>
      </c>
      <c r="M32" s="17" t="s">
        <v>53</v>
      </c>
      <c r="N32" s="17" t="s">
        <v>53</v>
      </c>
      <c r="O32" s="17" t="s">
        <v>53</v>
      </c>
      <c r="P32" s="23"/>
      <c r="Q32" s="105">
        <f>IF(P32="DA",IF(2022-YEAR(F26)&lt;=9,3,IF(2022-YEAR(F26)&gt;9,IF(2022-YEAR(F26)&lt;=15,3*(1-((2022-YEAR(F26))-9)*0.15),0))),0)</f>
        <v>0</v>
      </c>
    </row>
    <row r="33" spans="1:17" ht="25.5" x14ac:dyDescent="0.2">
      <c r="A33" s="111"/>
      <c r="B33" s="18"/>
      <c r="C33" s="19" t="s">
        <v>36</v>
      </c>
      <c r="D33" s="20" t="s">
        <v>53</v>
      </c>
      <c r="E33" s="17" t="s">
        <v>53</v>
      </c>
      <c r="F33" s="21" t="s">
        <v>53</v>
      </c>
      <c r="G33" s="30" t="s">
        <v>53</v>
      </c>
      <c r="H33" s="17" t="s">
        <v>53</v>
      </c>
      <c r="I33" s="17" t="s">
        <v>53</v>
      </c>
      <c r="J33" s="17" t="s">
        <v>53</v>
      </c>
      <c r="K33" s="17" t="s">
        <v>53</v>
      </c>
      <c r="L33" s="17" t="s">
        <v>53</v>
      </c>
      <c r="M33" s="17" t="s">
        <v>53</v>
      </c>
      <c r="N33" s="17" t="s">
        <v>53</v>
      </c>
      <c r="O33" s="17" t="s">
        <v>53</v>
      </c>
      <c r="P33" s="23"/>
      <c r="Q33" s="105">
        <f>IF(P33="DA",IF(2022-YEAR(F26)&lt;=9,3,IF(2022-YEAR(F26)&gt;9,IF(2022-YEAR(F26)&lt;=15,3*(1-((2022-YEAR(F26))-9)*0.15),0))),0)</f>
        <v>0</v>
      </c>
    </row>
    <row r="34" spans="1:17" x14ac:dyDescent="0.2">
      <c r="A34" s="111"/>
      <c r="B34" s="18"/>
      <c r="C34" s="19" t="s">
        <v>37</v>
      </c>
      <c r="D34" s="20" t="s">
        <v>53</v>
      </c>
      <c r="E34" s="17" t="s">
        <v>53</v>
      </c>
      <c r="F34" s="21" t="s">
        <v>53</v>
      </c>
      <c r="G34" s="17" t="s">
        <v>53</v>
      </c>
      <c r="H34" s="17" t="s">
        <v>53</v>
      </c>
      <c r="I34" s="17" t="s">
        <v>53</v>
      </c>
      <c r="J34" s="17" t="s">
        <v>53</v>
      </c>
      <c r="K34" s="17" t="s">
        <v>53</v>
      </c>
      <c r="L34" s="17" t="s">
        <v>53</v>
      </c>
      <c r="M34" s="17" t="s">
        <v>53</v>
      </c>
      <c r="N34" s="17" t="s">
        <v>53</v>
      </c>
      <c r="O34" s="17" t="s">
        <v>53</v>
      </c>
      <c r="P34" s="23"/>
      <c r="Q34" s="105">
        <f>IF(P34="DA",IF(2022-YEAR(F26)&lt;=9,3,IF(2022-YEAR(F26)&gt;9,IF(2022-YEAR(F26)&lt;=15,3*(1-((2022-YEAR(F26))-9)*0.15),0))),0)</f>
        <v>0</v>
      </c>
    </row>
    <row r="35" spans="1:17" x14ac:dyDescent="0.2">
      <c r="A35" s="112"/>
      <c r="B35" s="18"/>
      <c r="C35" s="19" t="s">
        <v>38</v>
      </c>
      <c r="D35" s="20" t="s">
        <v>53</v>
      </c>
      <c r="E35" s="17" t="s">
        <v>53</v>
      </c>
      <c r="F35" s="21" t="s">
        <v>53</v>
      </c>
      <c r="G35" s="17" t="s">
        <v>53</v>
      </c>
      <c r="H35" s="17" t="s">
        <v>53</v>
      </c>
      <c r="I35" s="17" t="s">
        <v>53</v>
      </c>
      <c r="J35" s="17" t="s">
        <v>53</v>
      </c>
      <c r="K35" s="17" t="s">
        <v>53</v>
      </c>
      <c r="L35" s="17" t="s">
        <v>53</v>
      </c>
      <c r="M35" s="17" t="s">
        <v>53</v>
      </c>
      <c r="N35" s="17" t="s">
        <v>53</v>
      </c>
      <c r="O35" s="17" t="s">
        <v>53</v>
      </c>
      <c r="P35" s="23"/>
      <c r="Q35" s="105">
        <f>IF(P35="DA",IF(2022-YEAR(F26)&lt;=9,1,IF(2022-YEAR(F26)&gt;9,IF(2022-YEAR(F26)&lt;=15,1*(1-((2022-YEAR(F26))-9)*0.15),0))),0)</f>
        <v>0</v>
      </c>
    </row>
    <row r="36" spans="1:17" x14ac:dyDescent="0.2">
      <c r="A36" s="110">
        <v>4</v>
      </c>
      <c r="B36" s="11" t="s">
        <v>195</v>
      </c>
      <c r="C36" s="24" t="s">
        <v>53</v>
      </c>
      <c r="D36" s="13"/>
      <c r="E36" s="14"/>
      <c r="F36" s="15"/>
      <c r="G36" s="16"/>
      <c r="H36" s="14"/>
      <c r="I36" s="15"/>
      <c r="J36" s="79"/>
      <c r="K36" s="79"/>
      <c r="L36" s="94"/>
      <c r="M36" s="94"/>
      <c r="N36" s="80"/>
      <c r="O36" s="80"/>
      <c r="P36" s="17" t="s">
        <v>53</v>
      </c>
      <c r="Q36" s="104">
        <f>IF(L36="DA",IF(M36="DA",IF(2022-YEAR(F36)&lt;=9,15+SUM(Q37:Q45),IF(2022-YEAR(F36)&gt;9,IF(2022-YEAR(F36)&lt;=15,SUM(Q37:Q45)+15*(1-((2022-YEAR(F36))-9)*0.15),0)))),0)</f>
        <v>0</v>
      </c>
    </row>
    <row r="37" spans="1:17" ht="25.5" x14ac:dyDescent="0.2">
      <c r="A37" s="111"/>
      <c r="B37" s="18"/>
      <c r="C37" s="19" t="s">
        <v>194</v>
      </c>
      <c r="D37" s="20" t="s">
        <v>53</v>
      </c>
      <c r="E37" s="17" t="s">
        <v>53</v>
      </c>
      <c r="F37" s="21" t="s">
        <v>53</v>
      </c>
      <c r="G37" s="17" t="s">
        <v>53</v>
      </c>
      <c r="H37" s="17" t="s">
        <v>53</v>
      </c>
      <c r="I37" s="17" t="s">
        <v>53</v>
      </c>
      <c r="J37" s="17" t="s">
        <v>53</v>
      </c>
      <c r="K37" s="17" t="s">
        <v>53</v>
      </c>
      <c r="L37" s="17" t="s">
        <v>53</v>
      </c>
      <c r="M37" s="17" t="s">
        <v>53</v>
      </c>
      <c r="N37" s="17" t="s">
        <v>53</v>
      </c>
      <c r="O37" s="43" t="s">
        <v>53</v>
      </c>
      <c r="P37" s="22"/>
      <c r="Q37" s="105">
        <f>IF(P37="DA",IF(2022-YEAR(F36)&lt;=9,15,IF(2022-YEAR(F36)&gt;9,IF(2022-YEAR(F36)&lt;=15,15*(1-((2022-YEAR(F36))-9)*0.15),0))),0)</f>
        <v>0</v>
      </c>
    </row>
    <row r="38" spans="1:17" x14ac:dyDescent="0.2">
      <c r="A38" s="111"/>
      <c r="B38" s="18"/>
      <c r="C38" s="19" t="s">
        <v>31</v>
      </c>
      <c r="D38" s="20" t="s">
        <v>53</v>
      </c>
      <c r="E38" s="17" t="s">
        <v>53</v>
      </c>
      <c r="F38" s="21" t="s">
        <v>53</v>
      </c>
      <c r="G38" s="17" t="s">
        <v>53</v>
      </c>
      <c r="H38" s="17" t="s">
        <v>53</v>
      </c>
      <c r="I38" s="17" t="s">
        <v>53</v>
      </c>
      <c r="J38" s="17" t="s">
        <v>53</v>
      </c>
      <c r="K38" s="17" t="s">
        <v>53</v>
      </c>
      <c r="L38" s="17" t="s">
        <v>53</v>
      </c>
      <c r="M38" s="17" t="s">
        <v>53</v>
      </c>
      <c r="N38" s="17" t="s">
        <v>53</v>
      </c>
      <c r="O38" s="43" t="s">
        <v>53</v>
      </c>
      <c r="P38" s="22"/>
      <c r="Q38" s="105">
        <f>IF(P38="DA",IF(2022-YEAR(F36)&lt;=9,30,IF(2022-YEAR(F36)&gt;9,IF(2022-YEAR(F36)&lt;=15,30*(1-((2022-YEAR(F36))-9)*0.15),0))),0)</f>
        <v>0</v>
      </c>
    </row>
    <row r="39" spans="1:17" x14ac:dyDescent="0.2">
      <c r="A39" s="111"/>
      <c r="B39" s="18"/>
      <c r="C39" s="19" t="s">
        <v>32</v>
      </c>
      <c r="D39" s="20" t="s">
        <v>53</v>
      </c>
      <c r="E39" s="17" t="s">
        <v>53</v>
      </c>
      <c r="F39" s="21" t="s">
        <v>53</v>
      </c>
      <c r="G39" s="17" t="s">
        <v>53</v>
      </c>
      <c r="H39" s="17" t="s">
        <v>53</v>
      </c>
      <c r="I39" s="17" t="s">
        <v>53</v>
      </c>
      <c r="J39" s="17" t="s">
        <v>53</v>
      </c>
      <c r="K39" s="17" t="s">
        <v>53</v>
      </c>
      <c r="L39" s="17" t="s">
        <v>53</v>
      </c>
      <c r="M39" s="17" t="s">
        <v>53</v>
      </c>
      <c r="N39" s="17" t="s">
        <v>53</v>
      </c>
      <c r="O39" s="43" t="s">
        <v>53</v>
      </c>
      <c r="P39" s="22"/>
      <c r="Q39" s="105">
        <f>IF(P39="DA",IF(2022-YEAR(F36)&lt;=9,5,IF(2022-YEAR(F36)&gt;9,IF(2022-YEAR(F36)&lt;=15,5*(1-((2022-YEAR(F36))-9)*0.15),0))),0)</f>
        <v>0</v>
      </c>
    </row>
    <row r="40" spans="1:17" x14ac:dyDescent="0.2">
      <c r="A40" s="111"/>
      <c r="B40" s="18"/>
      <c r="C40" s="19" t="s">
        <v>33</v>
      </c>
      <c r="D40" s="20" t="s">
        <v>53</v>
      </c>
      <c r="E40" s="17" t="s">
        <v>53</v>
      </c>
      <c r="F40" s="21" t="s">
        <v>53</v>
      </c>
      <c r="G40" s="17" t="s">
        <v>53</v>
      </c>
      <c r="H40" s="17" t="s">
        <v>53</v>
      </c>
      <c r="I40" s="17" t="s">
        <v>53</v>
      </c>
      <c r="J40" s="17" t="s">
        <v>53</v>
      </c>
      <c r="K40" s="17" t="s">
        <v>53</v>
      </c>
      <c r="L40" s="17" t="s">
        <v>53</v>
      </c>
      <c r="M40" s="17" t="s">
        <v>53</v>
      </c>
      <c r="N40" s="17" t="s">
        <v>53</v>
      </c>
      <c r="O40" s="43" t="s">
        <v>53</v>
      </c>
      <c r="P40" s="22"/>
      <c r="Q40" s="105">
        <f>IF(P40="DA",IF(2022-YEAR(F36)&lt;=9,5,IF(2022-YEAR(F36)&gt;9,IF(2022-YEAR(F36)&lt;=15,5*(1-((2022-YEAR(F36))-9)*0.15),0))),0)</f>
        <v>0</v>
      </c>
    </row>
    <row r="41" spans="1:17" x14ac:dyDescent="0.2">
      <c r="A41" s="111"/>
      <c r="B41" s="18"/>
      <c r="C41" s="19" t="s">
        <v>34</v>
      </c>
      <c r="D41" s="20" t="s">
        <v>53</v>
      </c>
      <c r="E41" s="17" t="s">
        <v>53</v>
      </c>
      <c r="F41" s="21" t="s">
        <v>53</v>
      </c>
      <c r="G41" s="17" t="s">
        <v>53</v>
      </c>
      <c r="H41" s="17" t="s">
        <v>53</v>
      </c>
      <c r="I41" s="17" t="s">
        <v>53</v>
      </c>
      <c r="J41" s="17" t="s">
        <v>53</v>
      </c>
      <c r="K41" s="17" t="s">
        <v>53</v>
      </c>
      <c r="L41" s="17" t="s">
        <v>53</v>
      </c>
      <c r="M41" s="17" t="s">
        <v>53</v>
      </c>
      <c r="N41" s="17" t="s">
        <v>53</v>
      </c>
      <c r="O41" s="43" t="s">
        <v>53</v>
      </c>
      <c r="P41" s="22"/>
      <c r="Q41" s="105">
        <f>IF(P41="DA",IF(2022-YEAR(F36)&lt;=9,5,IF(2022-YEAR(F36)&gt;9,IF(2022-YEAR(F36)&lt;=15,5*(1-((2022-YEAR(F36))-9)*0.15),0))),0)</f>
        <v>0</v>
      </c>
    </row>
    <row r="42" spans="1:17" x14ac:dyDescent="0.2">
      <c r="A42" s="111"/>
      <c r="B42" s="18"/>
      <c r="C42" s="19" t="s">
        <v>35</v>
      </c>
      <c r="D42" s="20" t="s">
        <v>53</v>
      </c>
      <c r="E42" s="17" t="s">
        <v>53</v>
      </c>
      <c r="F42" s="21" t="s">
        <v>53</v>
      </c>
      <c r="G42" s="17" t="s">
        <v>53</v>
      </c>
      <c r="H42" s="17" t="s">
        <v>53</v>
      </c>
      <c r="I42" s="17" t="s">
        <v>53</v>
      </c>
      <c r="J42" s="17" t="s">
        <v>53</v>
      </c>
      <c r="K42" s="17" t="s">
        <v>53</v>
      </c>
      <c r="L42" s="17" t="s">
        <v>53</v>
      </c>
      <c r="M42" s="17" t="s">
        <v>53</v>
      </c>
      <c r="N42" s="17" t="s">
        <v>53</v>
      </c>
      <c r="O42" s="43" t="s">
        <v>53</v>
      </c>
      <c r="P42" s="22"/>
      <c r="Q42" s="105">
        <f>IF(P42="DA",IF(2022-YEAR(F36)&lt;=9,3,IF(2022-YEAR(F36)&gt;9,IF(2022-YEAR(F36)&lt;=15,3*(1-((2022-YEAR(F36))-9)*0.15),0))),0)</f>
        <v>0</v>
      </c>
    </row>
    <row r="43" spans="1:17" ht="25.5" x14ac:dyDescent="0.2">
      <c r="A43" s="111"/>
      <c r="B43" s="18"/>
      <c r="C43" s="19" t="s">
        <v>36</v>
      </c>
      <c r="D43" s="20" t="s">
        <v>53</v>
      </c>
      <c r="E43" s="17" t="s">
        <v>53</v>
      </c>
      <c r="F43" s="21" t="s">
        <v>53</v>
      </c>
      <c r="G43" s="17" t="s">
        <v>53</v>
      </c>
      <c r="H43" s="17" t="s">
        <v>53</v>
      </c>
      <c r="I43" s="17" t="s">
        <v>53</v>
      </c>
      <c r="J43" s="17" t="s">
        <v>53</v>
      </c>
      <c r="K43" s="17" t="s">
        <v>53</v>
      </c>
      <c r="L43" s="17" t="s">
        <v>53</v>
      </c>
      <c r="M43" s="17" t="s">
        <v>53</v>
      </c>
      <c r="N43" s="17" t="s">
        <v>53</v>
      </c>
      <c r="O43" s="43" t="s">
        <v>53</v>
      </c>
      <c r="P43" s="22"/>
      <c r="Q43" s="105">
        <f>IF(P43="DA",IF(2022-YEAR(F36)&lt;=9,3,IF(2022-YEAR(F36)&gt;9,IF(2022-YEAR(F36)&lt;=15,3*(1-((2022-YEAR(F36))-9)*0.15),0))),0)</f>
        <v>0</v>
      </c>
    </row>
    <row r="44" spans="1:17" x14ac:dyDescent="0.2">
      <c r="A44" s="111"/>
      <c r="B44" s="18"/>
      <c r="C44" s="19" t="s">
        <v>37</v>
      </c>
      <c r="D44" s="20" t="s">
        <v>53</v>
      </c>
      <c r="E44" s="17" t="s">
        <v>53</v>
      </c>
      <c r="F44" s="21" t="s">
        <v>53</v>
      </c>
      <c r="G44" s="17" t="s">
        <v>53</v>
      </c>
      <c r="H44" s="17" t="s">
        <v>53</v>
      </c>
      <c r="I44" s="17" t="s">
        <v>53</v>
      </c>
      <c r="J44" s="17" t="s">
        <v>53</v>
      </c>
      <c r="K44" s="17" t="s">
        <v>53</v>
      </c>
      <c r="L44" s="17" t="s">
        <v>53</v>
      </c>
      <c r="M44" s="17" t="s">
        <v>53</v>
      </c>
      <c r="N44" s="17" t="s">
        <v>53</v>
      </c>
      <c r="O44" s="43" t="s">
        <v>53</v>
      </c>
      <c r="P44" s="22"/>
      <c r="Q44" s="105">
        <f>IF(P44="DA",IF(2022-YEAR(F36)&lt;=9,3,IF(2022-YEAR(F36)&gt;9,IF(2022-YEAR(F36)&lt;=15,3*(1-((2022-YEAR(F36))-9)*0.15),0))),0)</f>
        <v>0</v>
      </c>
    </row>
    <row r="45" spans="1:17" x14ac:dyDescent="0.2">
      <c r="A45" s="112"/>
      <c r="B45" s="18"/>
      <c r="C45" s="19" t="s">
        <v>38</v>
      </c>
      <c r="D45" s="20" t="s">
        <v>53</v>
      </c>
      <c r="E45" s="17" t="s">
        <v>53</v>
      </c>
      <c r="F45" s="21" t="s">
        <v>53</v>
      </c>
      <c r="G45" s="43" t="s">
        <v>53</v>
      </c>
      <c r="H45" s="17" t="s">
        <v>53</v>
      </c>
      <c r="I45" s="17" t="s">
        <v>53</v>
      </c>
      <c r="J45" s="17" t="s">
        <v>53</v>
      </c>
      <c r="K45" s="17" t="s">
        <v>53</v>
      </c>
      <c r="L45" s="17" t="s">
        <v>53</v>
      </c>
      <c r="M45" s="17" t="s">
        <v>53</v>
      </c>
      <c r="N45" s="17" t="s">
        <v>53</v>
      </c>
      <c r="O45" s="43" t="s">
        <v>53</v>
      </c>
      <c r="P45" s="76"/>
      <c r="Q45" s="105">
        <f>IF(P45="DA",IF(2022-YEAR(F36)&lt;=9,1,IF(2022-YEAR(F36)&gt;9,IF(2022-YEAR(F36)&lt;=15,1*(1-((2022-YEAR(F36))-9)*0.15),0))),0)</f>
        <v>0</v>
      </c>
    </row>
    <row r="46" spans="1:17" x14ac:dyDescent="0.2">
      <c r="A46" s="110">
        <v>5</v>
      </c>
      <c r="B46" s="11" t="s">
        <v>195</v>
      </c>
      <c r="C46" s="24" t="s">
        <v>53</v>
      </c>
      <c r="D46" s="13"/>
      <c r="E46" s="14"/>
      <c r="F46" s="15"/>
      <c r="G46" s="16"/>
      <c r="H46" s="14"/>
      <c r="I46" s="15"/>
      <c r="J46" s="79"/>
      <c r="K46" s="79"/>
      <c r="L46" s="94"/>
      <c r="M46" s="94"/>
      <c r="N46" s="80"/>
      <c r="O46" s="80"/>
      <c r="P46" s="17" t="s">
        <v>53</v>
      </c>
      <c r="Q46" s="104">
        <f>IF(L46="DA",IF(M46="DA",IF(2022-YEAR(F46)&lt;=9,15+SUM(Q47:Q55),IF(2022-YEAR(F46)&gt;9,IF(2022-YEAR(F46)&lt;=15,SUM(Q47:Q55)+15*(1-((2022-YEAR(F46))-9)*0.15),0)))),0)</f>
        <v>0</v>
      </c>
    </row>
    <row r="47" spans="1:17" ht="25.5" x14ac:dyDescent="0.2">
      <c r="A47" s="111"/>
      <c r="B47" s="18"/>
      <c r="C47" s="19" t="s">
        <v>194</v>
      </c>
      <c r="D47" s="20" t="s">
        <v>53</v>
      </c>
      <c r="E47" s="17" t="s">
        <v>53</v>
      </c>
      <c r="F47" s="21" t="s">
        <v>53</v>
      </c>
      <c r="G47" s="17" t="s">
        <v>53</v>
      </c>
      <c r="H47" s="17" t="s">
        <v>53</v>
      </c>
      <c r="I47" s="17" t="s">
        <v>53</v>
      </c>
      <c r="J47" s="17" t="s">
        <v>53</v>
      </c>
      <c r="K47" s="17" t="s">
        <v>53</v>
      </c>
      <c r="L47" s="17" t="s">
        <v>53</v>
      </c>
      <c r="M47" s="17" t="s">
        <v>53</v>
      </c>
      <c r="N47" s="17" t="s">
        <v>53</v>
      </c>
      <c r="O47" s="43" t="s">
        <v>53</v>
      </c>
      <c r="P47" s="22"/>
      <c r="Q47" s="105">
        <f>IF(P47="DA",IF(2022-YEAR(F46)&lt;=9,15,IF(2022-YEAR(F46)&gt;9,IF(2022-YEAR(F46)&lt;=15,15*(1-((2022-YEAR(F46))-9)*0.15),0))),0)</f>
        <v>0</v>
      </c>
    </row>
    <row r="48" spans="1:17" x14ac:dyDescent="0.2">
      <c r="A48" s="111"/>
      <c r="B48" s="18"/>
      <c r="C48" s="19" t="s">
        <v>31</v>
      </c>
      <c r="D48" s="20" t="s">
        <v>53</v>
      </c>
      <c r="E48" s="17" t="s">
        <v>53</v>
      </c>
      <c r="F48" s="21" t="s">
        <v>53</v>
      </c>
      <c r="G48" s="17" t="s">
        <v>53</v>
      </c>
      <c r="H48" s="17" t="s">
        <v>53</v>
      </c>
      <c r="I48" s="17" t="s">
        <v>53</v>
      </c>
      <c r="J48" s="17" t="s">
        <v>53</v>
      </c>
      <c r="K48" s="17" t="s">
        <v>53</v>
      </c>
      <c r="L48" s="17" t="s">
        <v>53</v>
      </c>
      <c r="M48" s="17" t="s">
        <v>53</v>
      </c>
      <c r="N48" s="17" t="s">
        <v>53</v>
      </c>
      <c r="O48" s="43" t="s">
        <v>53</v>
      </c>
      <c r="P48" s="22"/>
      <c r="Q48" s="105">
        <f>IF(P48="DA",IF(2022-YEAR(F46)&lt;=9,30,IF(2022-YEAR(F46)&gt;9,IF(2022-YEAR(F46)&lt;=15,30*(1-((2022-YEAR(F46))-9)*0.15),0))),0)</f>
        <v>0</v>
      </c>
    </row>
    <row r="49" spans="1:17" x14ac:dyDescent="0.2">
      <c r="A49" s="111"/>
      <c r="B49" s="18"/>
      <c r="C49" s="19" t="s">
        <v>32</v>
      </c>
      <c r="D49" s="20" t="s">
        <v>53</v>
      </c>
      <c r="E49" s="17" t="s">
        <v>53</v>
      </c>
      <c r="F49" s="21" t="s">
        <v>53</v>
      </c>
      <c r="G49" s="17" t="s">
        <v>53</v>
      </c>
      <c r="H49" s="17" t="s">
        <v>53</v>
      </c>
      <c r="I49" s="17" t="s">
        <v>53</v>
      </c>
      <c r="J49" s="17" t="s">
        <v>53</v>
      </c>
      <c r="K49" s="17" t="s">
        <v>53</v>
      </c>
      <c r="L49" s="17" t="s">
        <v>53</v>
      </c>
      <c r="M49" s="17" t="s">
        <v>53</v>
      </c>
      <c r="N49" s="17" t="s">
        <v>53</v>
      </c>
      <c r="O49" s="43" t="s">
        <v>53</v>
      </c>
      <c r="P49" s="22"/>
      <c r="Q49" s="105">
        <f>IF(P49="DA",IF(2022-YEAR(F46)&lt;=9,5,IF(2022-YEAR(F46)&gt;9,IF(2022-YEAR(F46)&lt;=15,5*(1-((2022-YEAR(F46))-9)*0.15),0))),0)</f>
        <v>0</v>
      </c>
    </row>
    <row r="50" spans="1:17" x14ac:dyDescent="0.2">
      <c r="A50" s="111"/>
      <c r="B50" s="18"/>
      <c r="C50" s="19" t="s">
        <v>33</v>
      </c>
      <c r="D50" s="20" t="s">
        <v>53</v>
      </c>
      <c r="E50" s="17" t="s">
        <v>53</v>
      </c>
      <c r="F50" s="21" t="s">
        <v>53</v>
      </c>
      <c r="G50" s="17" t="s">
        <v>53</v>
      </c>
      <c r="H50" s="17" t="s">
        <v>53</v>
      </c>
      <c r="I50" s="17" t="s">
        <v>53</v>
      </c>
      <c r="J50" s="17" t="s">
        <v>53</v>
      </c>
      <c r="K50" s="17" t="s">
        <v>53</v>
      </c>
      <c r="L50" s="17" t="s">
        <v>53</v>
      </c>
      <c r="M50" s="17" t="s">
        <v>53</v>
      </c>
      <c r="N50" s="17" t="s">
        <v>53</v>
      </c>
      <c r="O50" s="43" t="s">
        <v>53</v>
      </c>
      <c r="P50" s="22"/>
      <c r="Q50" s="105">
        <f>IF(P50="DA",IF(2022-YEAR(F46)&lt;=9,5,IF(2022-YEAR(F46)&gt;9,IF(2022-YEAR(F46)&lt;=15,5*(1-((2022-YEAR(F46))-9)*0.15),0))),0)</f>
        <v>0</v>
      </c>
    </row>
    <row r="51" spans="1:17" x14ac:dyDescent="0.2">
      <c r="A51" s="111"/>
      <c r="B51" s="18"/>
      <c r="C51" s="19" t="s">
        <v>34</v>
      </c>
      <c r="D51" s="20" t="s">
        <v>53</v>
      </c>
      <c r="E51" s="17" t="s">
        <v>53</v>
      </c>
      <c r="F51" s="21" t="s">
        <v>53</v>
      </c>
      <c r="G51" s="17" t="s">
        <v>53</v>
      </c>
      <c r="H51" s="17" t="s">
        <v>53</v>
      </c>
      <c r="I51" s="17" t="s">
        <v>53</v>
      </c>
      <c r="J51" s="17" t="s">
        <v>53</v>
      </c>
      <c r="K51" s="17" t="s">
        <v>53</v>
      </c>
      <c r="L51" s="17" t="s">
        <v>53</v>
      </c>
      <c r="M51" s="17" t="s">
        <v>53</v>
      </c>
      <c r="N51" s="17" t="s">
        <v>53</v>
      </c>
      <c r="O51" s="43" t="s">
        <v>53</v>
      </c>
      <c r="P51" s="22"/>
      <c r="Q51" s="105">
        <f>IF(P51="DA",IF(2022-YEAR(F46)&lt;=9,5,IF(2022-YEAR(F46)&gt;9,IF(2022-YEAR(F46)&lt;=15,5*(1-((2022-YEAR(F46))-9)*0.15),0))),0)</f>
        <v>0</v>
      </c>
    </row>
    <row r="52" spans="1:17" x14ac:dyDescent="0.2">
      <c r="A52" s="111"/>
      <c r="B52" s="18"/>
      <c r="C52" s="19" t="s">
        <v>35</v>
      </c>
      <c r="D52" s="20" t="s">
        <v>53</v>
      </c>
      <c r="E52" s="17" t="s">
        <v>53</v>
      </c>
      <c r="F52" s="21" t="s">
        <v>53</v>
      </c>
      <c r="G52" s="17" t="s">
        <v>53</v>
      </c>
      <c r="H52" s="17" t="s">
        <v>53</v>
      </c>
      <c r="I52" s="17" t="s">
        <v>53</v>
      </c>
      <c r="J52" s="17" t="s">
        <v>53</v>
      </c>
      <c r="K52" s="17" t="s">
        <v>53</v>
      </c>
      <c r="L52" s="17" t="s">
        <v>53</v>
      </c>
      <c r="M52" s="17" t="s">
        <v>53</v>
      </c>
      <c r="N52" s="17" t="s">
        <v>53</v>
      </c>
      <c r="O52" s="43" t="s">
        <v>53</v>
      </c>
      <c r="P52" s="22"/>
      <c r="Q52" s="105">
        <f>IF(P52="DA",IF(2022-YEAR(F46)&lt;=9,3,IF(2022-YEAR(F46)&gt;9,IF(2022-YEAR(F46)&lt;=15,3*(1-((2022-YEAR(F46))-9)*0.15),0))),0)</f>
        <v>0</v>
      </c>
    </row>
    <row r="53" spans="1:17" ht="25.5" x14ac:dyDescent="0.2">
      <c r="A53" s="111"/>
      <c r="B53" s="18"/>
      <c r="C53" s="19" t="s">
        <v>36</v>
      </c>
      <c r="D53" s="20" t="s">
        <v>53</v>
      </c>
      <c r="E53" s="17" t="s">
        <v>53</v>
      </c>
      <c r="F53" s="21" t="s">
        <v>53</v>
      </c>
      <c r="G53" s="17" t="s">
        <v>53</v>
      </c>
      <c r="H53" s="17" t="s">
        <v>53</v>
      </c>
      <c r="I53" s="17" t="s">
        <v>53</v>
      </c>
      <c r="J53" s="17" t="s">
        <v>53</v>
      </c>
      <c r="K53" s="17" t="s">
        <v>53</v>
      </c>
      <c r="L53" s="17" t="s">
        <v>53</v>
      </c>
      <c r="M53" s="17" t="s">
        <v>53</v>
      </c>
      <c r="N53" s="17" t="s">
        <v>53</v>
      </c>
      <c r="O53" s="43" t="s">
        <v>53</v>
      </c>
      <c r="P53" s="22"/>
      <c r="Q53" s="105">
        <f>IF(P53="DA",IF(2022-YEAR(F46)&lt;=9,3,IF(2022-YEAR(F46)&gt;9,IF(2022-YEAR(F46)&lt;=15,3*(1-((2022-YEAR(F46))-9)*0.15),0))),0)</f>
        <v>0</v>
      </c>
    </row>
    <row r="54" spans="1:17" x14ac:dyDescent="0.2">
      <c r="A54" s="111"/>
      <c r="B54" s="18"/>
      <c r="C54" s="19" t="s">
        <v>37</v>
      </c>
      <c r="D54" s="20" t="s">
        <v>53</v>
      </c>
      <c r="E54" s="17" t="s">
        <v>53</v>
      </c>
      <c r="F54" s="21" t="s">
        <v>53</v>
      </c>
      <c r="G54" s="17" t="s">
        <v>53</v>
      </c>
      <c r="H54" s="17" t="s">
        <v>53</v>
      </c>
      <c r="I54" s="17" t="s">
        <v>53</v>
      </c>
      <c r="J54" s="17" t="s">
        <v>53</v>
      </c>
      <c r="K54" s="17" t="s">
        <v>53</v>
      </c>
      <c r="L54" s="17" t="s">
        <v>53</v>
      </c>
      <c r="M54" s="17" t="s">
        <v>53</v>
      </c>
      <c r="N54" s="17" t="s">
        <v>53</v>
      </c>
      <c r="O54" s="43" t="s">
        <v>53</v>
      </c>
      <c r="P54" s="22"/>
      <c r="Q54" s="105">
        <f>IF(P54="DA",IF(2022-YEAR(F46)&lt;=9,3,IF(2022-YEAR(F46)&gt;9,IF(2022-YEAR(F46)&lt;=15,3*(1-((2022-YEAR(F46))-9)*0.15),0))),0)</f>
        <v>0</v>
      </c>
    </row>
    <row r="55" spans="1:17" x14ac:dyDescent="0.2">
      <c r="A55" s="112"/>
      <c r="B55" s="18"/>
      <c r="C55" s="19" t="s">
        <v>38</v>
      </c>
      <c r="D55" s="20" t="s">
        <v>53</v>
      </c>
      <c r="E55" s="17" t="s">
        <v>53</v>
      </c>
      <c r="F55" s="21" t="s">
        <v>53</v>
      </c>
      <c r="G55" s="43" t="s">
        <v>53</v>
      </c>
      <c r="H55" s="17" t="s">
        <v>53</v>
      </c>
      <c r="I55" s="17" t="s">
        <v>53</v>
      </c>
      <c r="J55" s="17" t="s">
        <v>53</v>
      </c>
      <c r="K55" s="17" t="s">
        <v>53</v>
      </c>
      <c r="L55" s="17" t="s">
        <v>53</v>
      </c>
      <c r="M55" s="17" t="s">
        <v>53</v>
      </c>
      <c r="N55" s="17" t="s">
        <v>53</v>
      </c>
      <c r="O55" s="43" t="s">
        <v>53</v>
      </c>
      <c r="P55" s="76"/>
      <c r="Q55" s="105">
        <f>IF(P55="DA",IF(2022-YEAR(F46)&lt;=9,1,IF(2022-YEAR(F46)&gt;9,IF(2022-YEAR(F46)&lt;=15,1*(1-((2022-YEAR(F46))-9)*0.15),0))),0)</f>
        <v>0</v>
      </c>
    </row>
    <row r="56" spans="1:17" ht="41.25" customHeight="1" x14ac:dyDescent="0.2">
      <c r="A56" s="110">
        <v>6</v>
      </c>
      <c r="B56" s="11" t="s">
        <v>22</v>
      </c>
      <c r="C56" s="24" t="s">
        <v>53</v>
      </c>
      <c r="D56" s="26"/>
      <c r="E56" s="31"/>
      <c r="F56" s="27"/>
      <c r="G56" s="28"/>
      <c r="H56" s="26"/>
      <c r="I56" s="27"/>
      <c r="J56" s="29"/>
      <c r="K56" s="29"/>
      <c r="L56" s="94"/>
      <c r="M56" s="94"/>
      <c r="N56" s="23"/>
      <c r="O56" s="23"/>
      <c r="P56" s="17" t="s">
        <v>53</v>
      </c>
      <c r="Q56" s="105">
        <f>IF(L56="DA",IF(M56="DA",IF(2022-YEAR(F56)&lt;=9,15+SUM(Q57:Q65),IF(2022-YEAR(F56)&gt;9,IF(2022-YEAR(F56)&lt;=15,SUM(Q57:Q65)+15*(1-((2022-YEAR(F56))-9)*0.15),0)))),0)</f>
        <v>0</v>
      </c>
    </row>
    <row r="57" spans="1:17" ht="25.5" x14ac:dyDescent="0.2">
      <c r="A57" s="111"/>
      <c r="B57" s="32"/>
      <c r="C57" s="19" t="s">
        <v>194</v>
      </c>
      <c r="D57" s="20" t="s">
        <v>53</v>
      </c>
      <c r="E57" s="17" t="s">
        <v>53</v>
      </c>
      <c r="F57" s="21" t="s">
        <v>53</v>
      </c>
      <c r="G57" s="17" t="s">
        <v>53</v>
      </c>
      <c r="H57" s="17" t="s">
        <v>53</v>
      </c>
      <c r="I57" s="17" t="s">
        <v>53</v>
      </c>
      <c r="J57" s="17" t="s">
        <v>53</v>
      </c>
      <c r="K57" s="17" t="s">
        <v>53</v>
      </c>
      <c r="L57" s="17" t="s">
        <v>53</v>
      </c>
      <c r="M57" s="17" t="s">
        <v>53</v>
      </c>
      <c r="N57" s="17" t="s">
        <v>53</v>
      </c>
      <c r="O57" s="17" t="s">
        <v>53</v>
      </c>
      <c r="P57" s="23"/>
      <c r="Q57" s="105">
        <f>IF(P57="DA",IF(2022-YEAR(F56)&lt;=9,15,IF(2022-YEAR(F56)&gt;9,IF(2022-YEAR(F56)&lt;=15,15*(1-((2022-YEAR(F56))-9)*0.15),0))),0)</f>
        <v>0</v>
      </c>
    </row>
    <row r="58" spans="1:17" x14ac:dyDescent="0.2">
      <c r="A58" s="111"/>
      <c r="B58" s="32"/>
      <c r="C58" s="19" t="s">
        <v>31</v>
      </c>
      <c r="D58" s="20" t="s">
        <v>53</v>
      </c>
      <c r="E58" s="17" t="s">
        <v>53</v>
      </c>
      <c r="F58" s="21" t="s">
        <v>53</v>
      </c>
      <c r="G58" s="17" t="s">
        <v>53</v>
      </c>
      <c r="H58" s="17" t="s">
        <v>53</v>
      </c>
      <c r="I58" s="17" t="s">
        <v>53</v>
      </c>
      <c r="J58" s="17" t="s">
        <v>53</v>
      </c>
      <c r="K58" s="17" t="s">
        <v>53</v>
      </c>
      <c r="L58" s="17" t="s">
        <v>53</v>
      </c>
      <c r="M58" s="17" t="s">
        <v>53</v>
      </c>
      <c r="N58" s="17" t="s">
        <v>53</v>
      </c>
      <c r="O58" s="17" t="s">
        <v>53</v>
      </c>
      <c r="P58" s="23"/>
      <c r="Q58" s="105">
        <f>IF(P58="DA",IF(2022-YEAR(F56)&lt;=9,30,IF(2022-YEAR(F56)&gt;9,IF(2022-YEAR(F56)&lt;=15,30*(1-((2022-YEAR(F56))-9)*0.15),0))),0)</f>
        <v>0</v>
      </c>
    </row>
    <row r="59" spans="1:17" x14ac:dyDescent="0.2">
      <c r="A59" s="111"/>
      <c r="B59" s="32"/>
      <c r="C59" s="19" t="s">
        <v>32</v>
      </c>
      <c r="D59" s="20" t="s">
        <v>53</v>
      </c>
      <c r="E59" s="17" t="s">
        <v>53</v>
      </c>
      <c r="F59" s="21" t="s">
        <v>53</v>
      </c>
      <c r="G59" s="17" t="s">
        <v>53</v>
      </c>
      <c r="H59" s="17" t="s">
        <v>53</v>
      </c>
      <c r="I59" s="17" t="s">
        <v>53</v>
      </c>
      <c r="J59" s="17" t="s">
        <v>53</v>
      </c>
      <c r="K59" s="17" t="s">
        <v>53</v>
      </c>
      <c r="L59" s="17" t="s">
        <v>53</v>
      </c>
      <c r="M59" s="17" t="s">
        <v>53</v>
      </c>
      <c r="N59" s="17" t="s">
        <v>53</v>
      </c>
      <c r="O59" s="17" t="s">
        <v>53</v>
      </c>
      <c r="P59" s="23"/>
      <c r="Q59" s="105">
        <f>IF(P59="DA",IF(2022-YEAR(F56)&lt;=9,5,IF(2022-YEAR(F56)&gt;9,IF(2022-YEAR(F56)&lt;=15,5*(1-((2022-YEAR(F56))-9)*0.15),0))),0)</f>
        <v>0</v>
      </c>
    </row>
    <row r="60" spans="1:17" x14ac:dyDescent="0.2">
      <c r="A60" s="111"/>
      <c r="B60" s="32"/>
      <c r="C60" s="19" t="s">
        <v>33</v>
      </c>
      <c r="D60" s="20" t="s">
        <v>53</v>
      </c>
      <c r="E60" s="17" t="s">
        <v>53</v>
      </c>
      <c r="F60" s="21" t="s">
        <v>53</v>
      </c>
      <c r="G60" s="17" t="s">
        <v>53</v>
      </c>
      <c r="H60" s="17" t="s">
        <v>53</v>
      </c>
      <c r="I60" s="17" t="s">
        <v>53</v>
      </c>
      <c r="J60" s="17" t="s">
        <v>53</v>
      </c>
      <c r="K60" s="17" t="s">
        <v>53</v>
      </c>
      <c r="L60" s="17" t="s">
        <v>53</v>
      </c>
      <c r="M60" s="17" t="s">
        <v>53</v>
      </c>
      <c r="N60" s="17" t="s">
        <v>53</v>
      </c>
      <c r="O60" s="17" t="s">
        <v>53</v>
      </c>
      <c r="P60" s="23"/>
      <c r="Q60" s="105">
        <f>IF(P60="DA",IF(2022-YEAR(F56)&lt;=9,5,IF(2022-YEAR(F56)&gt;9,IF(2022-YEAR(F56)&lt;=15,5*(1-((2022-YEAR(F56))-9)*0.15),0))),0)</f>
        <v>0</v>
      </c>
    </row>
    <row r="61" spans="1:17" x14ac:dyDescent="0.2">
      <c r="A61" s="111"/>
      <c r="B61" s="32"/>
      <c r="C61" s="19" t="s">
        <v>34</v>
      </c>
      <c r="D61" s="20" t="s">
        <v>53</v>
      </c>
      <c r="E61" s="17" t="s">
        <v>53</v>
      </c>
      <c r="F61" s="21" t="s">
        <v>53</v>
      </c>
      <c r="G61" s="17" t="s">
        <v>53</v>
      </c>
      <c r="H61" s="17" t="s">
        <v>53</v>
      </c>
      <c r="I61" s="17" t="s">
        <v>53</v>
      </c>
      <c r="J61" s="17" t="s">
        <v>53</v>
      </c>
      <c r="K61" s="17" t="s">
        <v>53</v>
      </c>
      <c r="L61" s="17" t="s">
        <v>53</v>
      </c>
      <c r="M61" s="17" t="s">
        <v>53</v>
      </c>
      <c r="N61" s="17" t="s">
        <v>53</v>
      </c>
      <c r="O61" s="17" t="s">
        <v>53</v>
      </c>
      <c r="P61" s="23"/>
      <c r="Q61" s="105">
        <f>IF(P61="DA",IF(2022-YEAR(F56)&lt;=9,5,IF(2022-YEAR(F56)&gt;9,IF(2022-YEAR(F56)&lt;=15,5*(1-((2022-YEAR(F56))-9)*0.15),0))),0)</f>
        <v>0</v>
      </c>
    </row>
    <row r="62" spans="1:17" x14ac:dyDescent="0.2">
      <c r="A62" s="111"/>
      <c r="B62" s="32"/>
      <c r="C62" s="19" t="s">
        <v>35</v>
      </c>
      <c r="D62" s="20" t="s">
        <v>53</v>
      </c>
      <c r="E62" s="17" t="s">
        <v>53</v>
      </c>
      <c r="F62" s="21" t="s">
        <v>53</v>
      </c>
      <c r="G62" s="17" t="s">
        <v>53</v>
      </c>
      <c r="H62" s="17" t="s">
        <v>53</v>
      </c>
      <c r="I62" s="17" t="s">
        <v>53</v>
      </c>
      <c r="J62" s="17" t="s">
        <v>53</v>
      </c>
      <c r="K62" s="17" t="s">
        <v>53</v>
      </c>
      <c r="L62" s="17" t="s">
        <v>53</v>
      </c>
      <c r="M62" s="17" t="s">
        <v>53</v>
      </c>
      <c r="N62" s="17" t="s">
        <v>53</v>
      </c>
      <c r="O62" s="17" t="s">
        <v>53</v>
      </c>
      <c r="P62" s="23"/>
      <c r="Q62" s="105">
        <f>IF(P62="DA",IF(2022-YEAR(F56)&lt;=9,3,IF(2022-YEAR(F56)&gt;9,IF(2022-YEAR(F56)&lt;=15,3*(1-((2022-YEAR(F56))-9)*0.15),0))),0)</f>
        <v>0</v>
      </c>
    </row>
    <row r="63" spans="1:17" ht="25.5" x14ac:dyDescent="0.2">
      <c r="A63" s="111"/>
      <c r="B63" s="32"/>
      <c r="C63" s="19" t="s">
        <v>36</v>
      </c>
      <c r="D63" s="20" t="s">
        <v>53</v>
      </c>
      <c r="E63" s="17" t="s">
        <v>53</v>
      </c>
      <c r="F63" s="21" t="s">
        <v>53</v>
      </c>
      <c r="G63" s="17" t="s">
        <v>53</v>
      </c>
      <c r="H63" s="17" t="s">
        <v>53</v>
      </c>
      <c r="I63" s="17" t="s">
        <v>53</v>
      </c>
      <c r="J63" s="17" t="s">
        <v>53</v>
      </c>
      <c r="K63" s="17" t="s">
        <v>53</v>
      </c>
      <c r="L63" s="17" t="s">
        <v>53</v>
      </c>
      <c r="M63" s="17" t="s">
        <v>53</v>
      </c>
      <c r="N63" s="17" t="s">
        <v>53</v>
      </c>
      <c r="O63" s="17" t="s">
        <v>53</v>
      </c>
      <c r="P63" s="23"/>
      <c r="Q63" s="105">
        <f>IF(P63="DA",IF(2022-YEAR(F56)&lt;=9,3,IF(2022-YEAR(F56)&gt;9,IF(2022-YEAR(F56)&lt;=15,3*(1-((2022-YEAR(F56))-9)*0.15),0))),0)</f>
        <v>0</v>
      </c>
    </row>
    <row r="64" spans="1:17" x14ac:dyDescent="0.2">
      <c r="A64" s="111"/>
      <c r="B64" s="32"/>
      <c r="C64" s="19" t="s">
        <v>37</v>
      </c>
      <c r="D64" s="20" t="s">
        <v>53</v>
      </c>
      <c r="E64" s="17" t="s">
        <v>53</v>
      </c>
      <c r="F64" s="21" t="s">
        <v>53</v>
      </c>
      <c r="G64" s="17" t="s">
        <v>53</v>
      </c>
      <c r="H64" s="17" t="s">
        <v>53</v>
      </c>
      <c r="I64" s="17" t="s">
        <v>53</v>
      </c>
      <c r="J64" s="17" t="s">
        <v>53</v>
      </c>
      <c r="K64" s="17" t="s">
        <v>53</v>
      </c>
      <c r="L64" s="17" t="s">
        <v>53</v>
      </c>
      <c r="M64" s="17" t="s">
        <v>53</v>
      </c>
      <c r="N64" s="17" t="s">
        <v>53</v>
      </c>
      <c r="O64" s="17" t="s">
        <v>53</v>
      </c>
      <c r="P64" s="23"/>
      <c r="Q64" s="105">
        <f>IF(P64="DA",IF(2022-YEAR(F56)&lt;=9,3,IF(2022-YEAR(F56)&gt;9,IF(2022-YEAR(F56)&lt;=15,3*(1-((2022-YEAR(F56))-9)*0.15),0))),0)</f>
        <v>0</v>
      </c>
    </row>
    <row r="65" spans="1:17" x14ac:dyDescent="0.2">
      <c r="A65" s="112"/>
      <c r="B65" s="32"/>
      <c r="C65" s="19" t="s">
        <v>38</v>
      </c>
      <c r="D65" s="20" t="s">
        <v>53</v>
      </c>
      <c r="E65" s="17" t="s">
        <v>53</v>
      </c>
      <c r="F65" s="21" t="s">
        <v>53</v>
      </c>
      <c r="G65" s="17" t="s">
        <v>53</v>
      </c>
      <c r="H65" s="17" t="s">
        <v>53</v>
      </c>
      <c r="I65" s="17" t="s">
        <v>53</v>
      </c>
      <c r="J65" s="17" t="s">
        <v>53</v>
      </c>
      <c r="K65" s="17" t="s">
        <v>53</v>
      </c>
      <c r="L65" s="17" t="s">
        <v>53</v>
      </c>
      <c r="M65" s="17" t="s">
        <v>53</v>
      </c>
      <c r="N65" s="17" t="s">
        <v>53</v>
      </c>
      <c r="O65" s="17" t="s">
        <v>53</v>
      </c>
      <c r="P65" s="23"/>
      <c r="Q65" s="105">
        <f>IF(P65="DA",IF(2022-YEAR(F56)&lt;=9,1,IF(2022-YEAR(F56)&gt;9,IF(2022-YEAR(F56)&lt;=15,1*(1-((2022-YEAR(F56))-9)*0.15),0))),0)</f>
        <v>0</v>
      </c>
    </row>
    <row r="66" spans="1:17" x14ac:dyDescent="0.2">
      <c r="A66" s="110">
        <v>7</v>
      </c>
      <c r="B66" s="11" t="s">
        <v>23</v>
      </c>
      <c r="C66" s="24" t="s">
        <v>53</v>
      </c>
      <c r="D66" s="25"/>
      <c r="E66" s="26"/>
      <c r="F66" s="27"/>
      <c r="G66" s="28"/>
      <c r="H66" s="26"/>
      <c r="I66" s="27"/>
      <c r="J66" s="29"/>
      <c r="K66" s="29"/>
      <c r="L66" s="94"/>
      <c r="M66" s="94"/>
      <c r="N66" s="23"/>
      <c r="O66" s="29"/>
      <c r="P66" s="17" t="s">
        <v>53</v>
      </c>
      <c r="Q66" s="105">
        <f>IF(L66="DA",IF(M66="DA",IF(2022-YEAR(F66)&lt;=9,15+SUM(Q67:Q70),IF(2022-YEAR(F66)&gt;9,IF(2022-YEAR(F66)&lt;=15,SUM(Q67:Q70)+15*(1-((2022-YEAR(F66))-9)*0.15),0)))),0)</f>
        <v>0</v>
      </c>
    </row>
    <row r="67" spans="1:17" x14ac:dyDescent="0.2">
      <c r="A67" s="111"/>
      <c r="B67" s="32"/>
      <c r="C67" s="19" t="s">
        <v>39</v>
      </c>
      <c r="D67" s="20" t="s">
        <v>53</v>
      </c>
      <c r="E67" s="17" t="s">
        <v>53</v>
      </c>
      <c r="F67" s="21" t="s">
        <v>53</v>
      </c>
      <c r="G67" s="17" t="s">
        <v>53</v>
      </c>
      <c r="H67" s="17" t="s">
        <v>53</v>
      </c>
      <c r="I67" s="17" t="s">
        <v>53</v>
      </c>
      <c r="J67" s="17" t="s">
        <v>53</v>
      </c>
      <c r="K67" s="17" t="s">
        <v>53</v>
      </c>
      <c r="L67" s="17" t="s">
        <v>53</v>
      </c>
      <c r="M67" s="17" t="s">
        <v>53</v>
      </c>
      <c r="N67" s="17" t="s">
        <v>53</v>
      </c>
      <c r="O67" s="17" t="s">
        <v>53</v>
      </c>
      <c r="P67" s="23"/>
      <c r="Q67" s="105">
        <f>IF(P67="DA",IF(2022-YEAR(F66)&lt;=9,15,IF(2022-YEAR(F66)&gt;9,IF(2022-YEAR(F66)&lt;=15,15*(1-((2022-YEAR(F66))-9)*0.15),0))),0)</f>
        <v>0</v>
      </c>
    </row>
    <row r="68" spans="1:17" x14ac:dyDescent="0.2">
      <c r="A68" s="111"/>
      <c r="B68" s="32"/>
      <c r="C68" s="19" t="s">
        <v>40</v>
      </c>
      <c r="D68" s="20" t="s">
        <v>53</v>
      </c>
      <c r="E68" s="17" t="s">
        <v>53</v>
      </c>
      <c r="F68" s="21" t="s">
        <v>53</v>
      </c>
      <c r="G68" s="17" t="s">
        <v>53</v>
      </c>
      <c r="H68" s="17" t="s">
        <v>53</v>
      </c>
      <c r="I68" s="17" t="s">
        <v>53</v>
      </c>
      <c r="J68" s="17" t="s">
        <v>53</v>
      </c>
      <c r="K68" s="17" t="s">
        <v>53</v>
      </c>
      <c r="L68" s="17" t="s">
        <v>53</v>
      </c>
      <c r="M68" s="17" t="s">
        <v>53</v>
      </c>
      <c r="N68" s="17" t="s">
        <v>53</v>
      </c>
      <c r="O68" s="17" t="s">
        <v>53</v>
      </c>
      <c r="P68" s="23"/>
      <c r="Q68" s="105">
        <f>IF(P68="DA",IF(2022-YEAR(F66)&lt;=9,30,IF(2022-YEAR(F66)&gt;9,IF(2022-YEAR(F66)&lt;=15,30*(1-((2022-YEAR(F66))-9)*0.15),0))),0)</f>
        <v>0</v>
      </c>
    </row>
    <row r="69" spans="1:17" ht="25.5" x14ac:dyDescent="0.2">
      <c r="A69" s="111"/>
      <c r="B69" s="32"/>
      <c r="C69" s="19" t="s">
        <v>41</v>
      </c>
      <c r="D69" s="20" t="s">
        <v>53</v>
      </c>
      <c r="E69" s="17" t="s">
        <v>53</v>
      </c>
      <c r="F69" s="21" t="s">
        <v>53</v>
      </c>
      <c r="G69" s="17" t="s">
        <v>53</v>
      </c>
      <c r="H69" s="17" t="s">
        <v>53</v>
      </c>
      <c r="I69" s="17" t="s">
        <v>53</v>
      </c>
      <c r="J69" s="17" t="s">
        <v>53</v>
      </c>
      <c r="K69" s="17" t="s">
        <v>53</v>
      </c>
      <c r="L69" s="17" t="s">
        <v>53</v>
      </c>
      <c r="M69" s="17" t="s">
        <v>53</v>
      </c>
      <c r="N69" s="17" t="s">
        <v>53</v>
      </c>
      <c r="O69" s="17" t="s">
        <v>53</v>
      </c>
      <c r="P69" s="23"/>
      <c r="Q69" s="105">
        <f>IF(P69="DA",IF(2022-YEAR(F66)&lt;=9,1,IF(2022-YEAR(F66)&gt;9,IF(2022-YEAR(F66)&lt;=15,1*(1-((2022-YEAR(F66))-9)*0.15),0))),0)</f>
        <v>0</v>
      </c>
    </row>
    <row r="70" spans="1:17" x14ac:dyDescent="0.2">
      <c r="A70" s="112"/>
      <c r="B70" s="32"/>
      <c r="C70" s="19" t="s">
        <v>42</v>
      </c>
      <c r="D70" s="20" t="s">
        <v>53</v>
      </c>
      <c r="E70" s="17" t="s">
        <v>53</v>
      </c>
      <c r="F70" s="21" t="s">
        <v>53</v>
      </c>
      <c r="G70" s="17" t="s">
        <v>53</v>
      </c>
      <c r="H70" s="17" t="s">
        <v>53</v>
      </c>
      <c r="I70" s="17" t="s">
        <v>53</v>
      </c>
      <c r="J70" s="17" t="s">
        <v>53</v>
      </c>
      <c r="K70" s="17" t="s">
        <v>53</v>
      </c>
      <c r="L70" s="17" t="s">
        <v>53</v>
      </c>
      <c r="M70" s="17" t="s">
        <v>53</v>
      </c>
      <c r="N70" s="17" t="s">
        <v>53</v>
      </c>
      <c r="O70" s="17" t="s">
        <v>53</v>
      </c>
      <c r="P70" s="23"/>
      <c r="Q70" s="105">
        <f>IF(P70="DA",IF(2022-YEAR(F66)&lt;=9,10,IF(2022-YEAR(F66)&gt;9,IF(2022-YEAR(F66)&lt;=15,10*(1-((2022-YEAR(F66))-9)*0.15),0))),0)</f>
        <v>0</v>
      </c>
    </row>
    <row r="71" spans="1:17" x14ac:dyDescent="0.2">
      <c r="A71" s="110">
        <v>8</v>
      </c>
      <c r="B71" s="33" t="s">
        <v>24</v>
      </c>
      <c r="C71" s="34" t="s">
        <v>53</v>
      </c>
      <c r="D71" s="35"/>
      <c r="E71" s="35"/>
      <c r="F71" s="27"/>
      <c r="G71" s="28"/>
      <c r="H71" s="26"/>
      <c r="I71" s="35"/>
      <c r="J71" s="29"/>
      <c r="K71" s="29"/>
      <c r="L71" s="94"/>
      <c r="M71" s="94"/>
      <c r="N71" s="23"/>
      <c r="O71" s="29"/>
      <c r="P71" s="17" t="s">
        <v>53</v>
      </c>
      <c r="Q71" s="105">
        <f>IF(L71="DA",IF(M71="DA",IF(2022-YEAR(F71)&lt;=9,15+SUM(Q72:Q81),IF(2022-YEAR(F71)&gt;9,IF(2022-YEAR(F71)&lt;=15,SUM(Q72:Q81)+15*(1-((2022-YEAR(F71))-9)*0.15),0)))),0)</f>
        <v>0</v>
      </c>
    </row>
    <row r="72" spans="1:17" x14ac:dyDescent="0.2">
      <c r="A72" s="111"/>
      <c r="B72" s="32"/>
      <c r="C72" s="19" t="s">
        <v>43</v>
      </c>
      <c r="D72" s="20" t="s">
        <v>53</v>
      </c>
      <c r="E72" s="17" t="s">
        <v>53</v>
      </c>
      <c r="F72" s="21" t="s">
        <v>53</v>
      </c>
      <c r="G72" s="17" t="s">
        <v>53</v>
      </c>
      <c r="H72" s="17" t="s">
        <v>53</v>
      </c>
      <c r="I72" s="17" t="s">
        <v>53</v>
      </c>
      <c r="J72" s="17" t="s">
        <v>53</v>
      </c>
      <c r="K72" s="17" t="s">
        <v>53</v>
      </c>
      <c r="L72" s="17" t="s">
        <v>53</v>
      </c>
      <c r="M72" s="17" t="s">
        <v>53</v>
      </c>
      <c r="N72" s="17" t="s">
        <v>53</v>
      </c>
      <c r="O72" s="17" t="s">
        <v>53</v>
      </c>
      <c r="P72" s="23"/>
      <c r="Q72" s="105">
        <f>IF(P72="DA",IF(2022-YEAR(F71)&lt;=9,1,IF(2022-YEAR(F71)&gt;9,IF(2022-YEAR(F71)&lt;=15,1*(1-((2022-YEAR(F71))-9)*0.15),0))),0)</f>
        <v>0</v>
      </c>
    </row>
    <row r="73" spans="1:17" x14ac:dyDescent="0.2">
      <c r="A73" s="111"/>
      <c r="B73" s="32"/>
      <c r="C73" s="19" t="s">
        <v>44</v>
      </c>
      <c r="D73" s="20" t="s">
        <v>53</v>
      </c>
      <c r="E73" s="17" t="s">
        <v>53</v>
      </c>
      <c r="F73" s="21" t="s">
        <v>53</v>
      </c>
      <c r="G73" s="17" t="s">
        <v>53</v>
      </c>
      <c r="H73" s="17" t="s">
        <v>53</v>
      </c>
      <c r="I73" s="17" t="s">
        <v>53</v>
      </c>
      <c r="J73" s="17" t="s">
        <v>53</v>
      </c>
      <c r="K73" s="17" t="s">
        <v>53</v>
      </c>
      <c r="L73" s="17" t="s">
        <v>53</v>
      </c>
      <c r="M73" s="17" t="s">
        <v>53</v>
      </c>
      <c r="N73" s="17" t="s">
        <v>53</v>
      </c>
      <c r="O73" s="17" t="s">
        <v>53</v>
      </c>
      <c r="P73" s="23"/>
      <c r="Q73" s="105">
        <f>IF(P73="DA",IF(2022-YEAR(F71)&lt;=9,2,IF(2022-YEAR(F71)&gt;9,IF(2022-YEAR(F71)&lt;=15,2*(1-((2022-YEAR(F71))-9)*0.15),0))),0)</f>
        <v>0</v>
      </c>
    </row>
    <row r="74" spans="1:17" ht="25.5" x14ac:dyDescent="0.2">
      <c r="A74" s="111"/>
      <c r="B74" s="32"/>
      <c r="C74" s="19" t="s">
        <v>45</v>
      </c>
      <c r="D74" s="20" t="s">
        <v>53</v>
      </c>
      <c r="E74" s="17" t="s">
        <v>53</v>
      </c>
      <c r="F74" s="21" t="s">
        <v>53</v>
      </c>
      <c r="G74" s="17" t="s">
        <v>53</v>
      </c>
      <c r="H74" s="17" t="s">
        <v>53</v>
      </c>
      <c r="I74" s="17" t="s">
        <v>53</v>
      </c>
      <c r="J74" s="17" t="s">
        <v>53</v>
      </c>
      <c r="K74" s="17" t="s">
        <v>53</v>
      </c>
      <c r="L74" s="17" t="s">
        <v>53</v>
      </c>
      <c r="M74" s="17" t="s">
        <v>53</v>
      </c>
      <c r="N74" s="17" t="s">
        <v>53</v>
      </c>
      <c r="O74" s="17" t="s">
        <v>53</v>
      </c>
      <c r="P74" s="23"/>
      <c r="Q74" s="105">
        <f>IF(P74="DA",IF(2022-YEAR(F71)&lt;=9,1,IF(2022-YEAR(F71)&gt;9,IF(2022-YEAR(F71)&lt;=15,1*(1-((2022-YEAR(F71))-9)*0.15),0))),0)</f>
        <v>0</v>
      </c>
    </row>
    <row r="75" spans="1:17" x14ac:dyDescent="0.2">
      <c r="A75" s="111"/>
      <c r="B75" s="32"/>
      <c r="C75" s="19" t="s">
        <v>46</v>
      </c>
      <c r="D75" s="20" t="s">
        <v>53</v>
      </c>
      <c r="E75" s="17" t="s">
        <v>53</v>
      </c>
      <c r="F75" s="21" t="s">
        <v>53</v>
      </c>
      <c r="G75" s="17" t="s">
        <v>53</v>
      </c>
      <c r="H75" s="17" t="s">
        <v>53</v>
      </c>
      <c r="I75" s="17" t="s">
        <v>53</v>
      </c>
      <c r="J75" s="17" t="s">
        <v>53</v>
      </c>
      <c r="K75" s="17" t="s">
        <v>53</v>
      </c>
      <c r="L75" s="17" t="s">
        <v>53</v>
      </c>
      <c r="M75" s="17" t="s">
        <v>53</v>
      </c>
      <c r="N75" s="17" t="s">
        <v>53</v>
      </c>
      <c r="O75" s="17" t="s">
        <v>53</v>
      </c>
      <c r="P75" s="23"/>
      <c r="Q75" s="105">
        <f>IF(P75="DA",IF(2022-YEAR(F71)&lt;=9,1,IF(2022-YEAR(F71)&gt;9,IF(2022-YEAR(F71)&lt;=15,1*(1-((2022-YEAR(F71))-9)*0.15),0))),0)</f>
        <v>0</v>
      </c>
    </row>
    <row r="76" spans="1:17" x14ac:dyDescent="0.2">
      <c r="A76" s="111"/>
      <c r="B76" s="32"/>
      <c r="C76" s="19" t="s">
        <v>47</v>
      </c>
      <c r="D76" s="20" t="s">
        <v>53</v>
      </c>
      <c r="E76" s="17" t="s">
        <v>53</v>
      </c>
      <c r="F76" s="21" t="s">
        <v>53</v>
      </c>
      <c r="G76" s="17" t="s">
        <v>53</v>
      </c>
      <c r="H76" s="17" t="s">
        <v>53</v>
      </c>
      <c r="I76" s="17" t="s">
        <v>53</v>
      </c>
      <c r="J76" s="17" t="s">
        <v>53</v>
      </c>
      <c r="K76" s="17" t="s">
        <v>53</v>
      </c>
      <c r="L76" s="17" t="s">
        <v>53</v>
      </c>
      <c r="M76" s="17" t="s">
        <v>53</v>
      </c>
      <c r="N76" s="17" t="s">
        <v>53</v>
      </c>
      <c r="O76" s="17" t="s">
        <v>53</v>
      </c>
      <c r="P76" s="23"/>
      <c r="Q76" s="105">
        <f>IF(P76="DA",IF(2022-YEAR(F71)&lt;=9,0.5,IF(2022-YEAR(F71)&gt;9,IF(2022-YEAR(F71)&lt;=15,0.5*(1-((2022-YEAR(F71))-9)*0.15),0))),0)</f>
        <v>0</v>
      </c>
    </row>
    <row r="77" spans="1:17" x14ac:dyDescent="0.2">
      <c r="A77" s="111"/>
      <c r="B77" s="32"/>
      <c r="C77" s="19" t="s">
        <v>49</v>
      </c>
      <c r="D77" s="20" t="s">
        <v>53</v>
      </c>
      <c r="E77" s="17" t="s">
        <v>53</v>
      </c>
      <c r="F77" s="21" t="s">
        <v>53</v>
      </c>
      <c r="G77" s="17" t="s">
        <v>53</v>
      </c>
      <c r="H77" s="17" t="s">
        <v>53</v>
      </c>
      <c r="I77" s="17" t="s">
        <v>53</v>
      </c>
      <c r="J77" s="17" t="s">
        <v>53</v>
      </c>
      <c r="K77" s="17" t="s">
        <v>53</v>
      </c>
      <c r="L77" s="17" t="s">
        <v>53</v>
      </c>
      <c r="M77" s="17" t="s">
        <v>53</v>
      </c>
      <c r="N77" s="17" t="s">
        <v>53</v>
      </c>
      <c r="O77" s="17" t="s">
        <v>53</v>
      </c>
      <c r="P77" s="23"/>
      <c r="Q77" s="105">
        <f>IF(P77="DA",IF(2022-YEAR(F71)&lt;=9,1,IF(2022-YEAR(F71)&gt;9,IF(2022-YEAR(F71)&lt;=15,1*(1-((2022-YEAR(F71))-9)*0.15),0))),0)</f>
        <v>0</v>
      </c>
    </row>
    <row r="78" spans="1:17" ht="25.5" x14ac:dyDescent="0.2">
      <c r="A78" s="111"/>
      <c r="B78" s="32"/>
      <c r="C78" s="19" t="s">
        <v>50</v>
      </c>
      <c r="D78" s="20" t="s">
        <v>53</v>
      </c>
      <c r="E78" s="17" t="s">
        <v>53</v>
      </c>
      <c r="F78" s="21" t="s">
        <v>53</v>
      </c>
      <c r="G78" s="17" t="s">
        <v>53</v>
      </c>
      <c r="H78" s="17" t="s">
        <v>53</v>
      </c>
      <c r="I78" s="17" t="s">
        <v>53</v>
      </c>
      <c r="J78" s="17" t="s">
        <v>53</v>
      </c>
      <c r="K78" s="17" t="s">
        <v>53</v>
      </c>
      <c r="L78" s="17" t="s">
        <v>53</v>
      </c>
      <c r="M78" s="17" t="s">
        <v>53</v>
      </c>
      <c r="N78" s="17" t="s">
        <v>53</v>
      </c>
      <c r="O78" s="17" t="s">
        <v>53</v>
      </c>
      <c r="P78" s="23"/>
      <c r="Q78" s="105">
        <f>IF(P78="DA",IF(2022-YEAR(F71)&lt;=9,1,IF(2022-YEAR(F71)&gt;9,IF(2022-YEAR(F71)&lt;=15,1*(1-((2022-YEAR(F71))-9)*0.15),0))),0)</f>
        <v>0</v>
      </c>
    </row>
    <row r="79" spans="1:17" ht="25.5" x14ac:dyDescent="0.2">
      <c r="A79" s="111"/>
      <c r="B79" s="32"/>
      <c r="C79" s="19" t="s">
        <v>51</v>
      </c>
      <c r="D79" s="20" t="s">
        <v>53</v>
      </c>
      <c r="E79" s="17" t="s">
        <v>53</v>
      </c>
      <c r="F79" s="21" t="s">
        <v>53</v>
      </c>
      <c r="G79" s="17" t="s">
        <v>53</v>
      </c>
      <c r="H79" s="17" t="s">
        <v>53</v>
      </c>
      <c r="I79" s="17" t="s">
        <v>53</v>
      </c>
      <c r="J79" s="17" t="s">
        <v>53</v>
      </c>
      <c r="K79" s="17" t="s">
        <v>53</v>
      </c>
      <c r="L79" s="17" t="s">
        <v>53</v>
      </c>
      <c r="M79" s="17" t="s">
        <v>53</v>
      </c>
      <c r="N79" s="17" t="s">
        <v>53</v>
      </c>
      <c r="O79" s="17" t="s">
        <v>53</v>
      </c>
      <c r="P79" s="23"/>
      <c r="Q79" s="105">
        <f>IF(P79="DA",IF(2022-YEAR(F71)&lt;=9,1,IF(2022-YEAR(F71)&gt;9,IF(2022-YEAR(F71)&lt;=15,1*(1-((2022-YEAR(F71))-9)*0.15),0))),0)</f>
        <v>0</v>
      </c>
    </row>
    <row r="80" spans="1:17" ht="38.25" x14ac:dyDescent="0.2">
      <c r="A80" s="111"/>
      <c r="B80" s="32"/>
      <c r="C80" s="19" t="s">
        <v>48</v>
      </c>
      <c r="D80" s="20" t="s">
        <v>53</v>
      </c>
      <c r="E80" s="17" t="s">
        <v>53</v>
      </c>
      <c r="F80" s="21" t="s">
        <v>53</v>
      </c>
      <c r="G80" s="17" t="s">
        <v>53</v>
      </c>
      <c r="H80" s="17" t="s">
        <v>53</v>
      </c>
      <c r="I80" s="17" t="s">
        <v>53</v>
      </c>
      <c r="J80" s="17" t="s">
        <v>53</v>
      </c>
      <c r="K80" s="17" t="s">
        <v>53</v>
      </c>
      <c r="L80" s="17" t="s">
        <v>53</v>
      </c>
      <c r="M80" s="17" t="s">
        <v>53</v>
      </c>
      <c r="N80" s="17" t="s">
        <v>53</v>
      </c>
      <c r="O80" s="17" t="s">
        <v>53</v>
      </c>
      <c r="P80" s="23"/>
      <c r="Q80" s="105">
        <f>IF(P80="DA",IF(2022-YEAR(F71)&lt;=9,1,IF(2022-YEAR(F71)&gt;9,IF(2022-YEAR(F71)&lt;=15,1*(1-((2022-YEAR(F71))-9)*0.15),0))),0)</f>
        <v>0</v>
      </c>
    </row>
    <row r="81" spans="1:17" x14ac:dyDescent="0.2">
      <c r="A81" s="112"/>
      <c r="B81" s="32"/>
      <c r="C81" s="19" t="s">
        <v>55</v>
      </c>
      <c r="D81" s="20" t="s">
        <v>53</v>
      </c>
      <c r="E81" s="17" t="s">
        <v>53</v>
      </c>
      <c r="F81" s="21" t="s">
        <v>53</v>
      </c>
      <c r="G81" s="30" t="s">
        <v>53</v>
      </c>
      <c r="H81" s="17" t="s">
        <v>53</v>
      </c>
      <c r="I81" s="17" t="s">
        <v>53</v>
      </c>
      <c r="J81" s="17" t="s">
        <v>53</v>
      </c>
      <c r="K81" s="17" t="s">
        <v>53</v>
      </c>
      <c r="L81" s="17" t="s">
        <v>53</v>
      </c>
      <c r="M81" s="17" t="s">
        <v>53</v>
      </c>
      <c r="N81" s="17" t="s">
        <v>53</v>
      </c>
      <c r="O81" s="17" t="s">
        <v>53</v>
      </c>
      <c r="P81" s="23"/>
      <c r="Q81" s="105">
        <f>IF(P81="DA",IF(2022-YEAR(F71)&lt;=9,1,IF(2022-YEAR(F71)&gt;9,IF(2022-YEAR(F71)&lt;=15,1*(1-((2022-YEAR(F71))-9)*0.15),0))),0)</f>
        <v>0</v>
      </c>
    </row>
    <row r="82" spans="1:17" x14ac:dyDescent="0.2">
      <c r="A82" s="110">
        <v>9</v>
      </c>
      <c r="B82" s="33" t="s">
        <v>24</v>
      </c>
      <c r="C82" s="34" t="s">
        <v>53</v>
      </c>
      <c r="D82" s="35"/>
      <c r="E82" s="35"/>
      <c r="F82" s="27"/>
      <c r="G82" s="28"/>
      <c r="H82" s="26"/>
      <c r="I82" s="35"/>
      <c r="J82" s="29"/>
      <c r="K82" s="29"/>
      <c r="L82" s="94"/>
      <c r="M82" s="94"/>
      <c r="N82" s="23"/>
      <c r="O82" s="23"/>
      <c r="P82" s="17" t="s">
        <v>53</v>
      </c>
      <c r="Q82" s="105">
        <f>IF(L82="DA",IF(M82="DA",IF(2022-YEAR(F82)&lt;=9,15+SUM(Q83:Q92),IF(2022-YEAR(F82)&gt;9,IF(2022-YEAR(F82)&lt;=15,SUM(Q83:Q92)+15*(1-((2022-YEAR(F82))-9)*0.15),0)))),0)</f>
        <v>0</v>
      </c>
    </row>
    <row r="83" spans="1:17" x14ac:dyDescent="0.2">
      <c r="A83" s="111"/>
      <c r="B83" s="32"/>
      <c r="C83" s="19" t="s">
        <v>43</v>
      </c>
      <c r="D83" s="20" t="s">
        <v>53</v>
      </c>
      <c r="E83" s="17" t="s">
        <v>53</v>
      </c>
      <c r="F83" s="21" t="s">
        <v>53</v>
      </c>
      <c r="G83" s="17" t="s">
        <v>53</v>
      </c>
      <c r="H83" s="17" t="s">
        <v>53</v>
      </c>
      <c r="I83" s="17" t="s">
        <v>53</v>
      </c>
      <c r="J83" s="17" t="s">
        <v>53</v>
      </c>
      <c r="K83" s="17" t="s">
        <v>53</v>
      </c>
      <c r="L83" s="17" t="s">
        <v>53</v>
      </c>
      <c r="M83" s="17" t="s">
        <v>53</v>
      </c>
      <c r="N83" s="17" t="s">
        <v>53</v>
      </c>
      <c r="O83" s="17" t="s">
        <v>53</v>
      </c>
      <c r="P83" s="23"/>
      <c r="Q83" s="105">
        <f>IF(P83="DA",IF(2022-YEAR(F82)&lt;=9,1,IF(2022-YEAR(F82)&gt;9,IF(2022-YEAR(F82)&lt;=15,1*(1-((2022-YEAR(F82))-9)*0.15),0))),0)</f>
        <v>0</v>
      </c>
    </row>
    <row r="84" spans="1:17" x14ac:dyDescent="0.2">
      <c r="A84" s="111"/>
      <c r="B84" s="32"/>
      <c r="C84" s="19" t="s">
        <v>44</v>
      </c>
      <c r="D84" s="20" t="s">
        <v>53</v>
      </c>
      <c r="E84" s="17" t="s">
        <v>53</v>
      </c>
      <c r="F84" s="21" t="s">
        <v>53</v>
      </c>
      <c r="G84" s="17" t="s">
        <v>53</v>
      </c>
      <c r="H84" s="17" t="s">
        <v>53</v>
      </c>
      <c r="I84" s="17" t="s">
        <v>53</v>
      </c>
      <c r="J84" s="17" t="s">
        <v>53</v>
      </c>
      <c r="K84" s="17" t="s">
        <v>53</v>
      </c>
      <c r="L84" s="17" t="s">
        <v>53</v>
      </c>
      <c r="M84" s="17" t="s">
        <v>53</v>
      </c>
      <c r="N84" s="17" t="s">
        <v>53</v>
      </c>
      <c r="O84" s="17" t="s">
        <v>53</v>
      </c>
      <c r="P84" s="23"/>
      <c r="Q84" s="105">
        <f>IF(P84="DA",IF(2022-YEAR(F82)&lt;=9,2,IF(2022-YEAR(F82)&gt;9,IF(2022-YEAR(F82)&lt;=15,2*(1-((2022-YEAR(F82))-9)*0.15),0))),0)</f>
        <v>0</v>
      </c>
    </row>
    <row r="85" spans="1:17" ht="25.5" x14ac:dyDescent="0.2">
      <c r="A85" s="111"/>
      <c r="B85" s="32"/>
      <c r="C85" s="19" t="s">
        <v>45</v>
      </c>
      <c r="D85" s="20" t="s">
        <v>53</v>
      </c>
      <c r="E85" s="17" t="s">
        <v>53</v>
      </c>
      <c r="F85" s="21" t="s">
        <v>53</v>
      </c>
      <c r="G85" s="17" t="s">
        <v>53</v>
      </c>
      <c r="H85" s="17" t="s">
        <v>53</v>
      </c>
      <c r="I85" s="17" t="s">
        <v>53</v>
      </c>
      <c r="J85" s="17" t="s">
        <v>53</v>
      </c>
      <c r="K85" s="17" t="s">
        <v>53</v>
      </c>
      <c r="L85" s="17" t="s">
        <v>53</v>
      </c>
      <c r="M85" s="17" t="s">
        <v>53</v>
      </c>
      <c r="N85" s="17" t="s">
        <v>53</v>
      </c>
      <c r="O85" s="17" t="s">
        <v>53</v>
      </c>
      <c r="P85" s="23"/>
      <c r="Q85" s="105">
        <f>IF(P85="DA",IF(2022-YEAR(F82)&lt;=9,1,IF(2022-YEAR(F82)&gt;9,IF(2022-YEAR(F82)&lt;=15,1*(1-((2022-YEAR(F82))-9)*0.15),0))),0)</f>
        <v>0</v>
      </c>
    </row>
    <row r="86" spans="1:17" x14ac:dyDescent="0.2">
      <c r="A86" s="111"/>
      <c r="B86" s="32"/>
      <c r="C86" s="19" t="s">
        <v>46</v>
      </c>
      <c r="D86" s="20" t="s">
        <v>53</v>
      </c>
      <c r="E86" s="17" t="s">
        <v>53</v>
      </c>
      <c r="F86" s="21" t="s">
        <v>53</v>
      </c>
      <c r="G86" s="17" t="s">
        <v>53</v>
      </c>
      <c r="H86" s="17" t="s">
        <v>53</v>
      </c>
      <c r="I86" s="17" t="s">
        <v>53</v>
      </c>
      <c r="J86" s="17" t="s">
        <v>53</v>
      </c>
      <c r="K86" s="17" t="s">
        <v>53</v>
      </c>
      <c r="L86" s="17" t="s">
        <v>53</v>
      </c>
      <c r="M86" s="17" t="s">
        <v>53</v>
      </c>
      <c r="N86" s="17" t="s">
        <v>53</v>
      </c>
      <c r="O86" s="17" t="s">
        <v>53</v>
      </c>
      <c r="P86" s="23"/>
      <c r="Q86" s="105">
        <f>IF(P86="DA",IF(2022-YEAR(F82)&lt;=9,1,IF(2022-YEAR(F82)&gt;9,IF(2022-YEAR(F82)&lt;=15,1*(1-((2022-YEAR(F82))-9)*0.15),0))),0)</f>
        <v>0</v>
      </c>
    </row>
    <row r="87" spans="1:17" x14ac:dyDescent="0.2">
      <c r="A87" s="111"/>
      <c r="B87" s="32"/>
      <c r="C87" s="19" t="s">
        <v>47</v>
      </c>
      <c r="D87" s="20" t="s">
        <v>53</v>
      </c>
      <c r="E87" s="17" t="s">
        <v>53</v>
      </c>
      <c r="F87" s="21" t="s">
        <v>53</v>
      </c>
      <c r="G87" s="17" t="s">
        <v>53</v>
      </c>
      <c r="H87" s="17" t="s">
        <v>53</v>
      </c>
      <c r="I87" s="17" t="s">
        <v>53</v>
      </c>
      <c r="J87" s="17" t="s">
        <v>53</v>
      </c>
      <c r="K87" s="17" t="s">
        <v>53</v>
      </c>
      <c r="L87" s="17" t="s">
        <v>53</v>
      </c>
      <c r="M87" s="17" t="s">
        <v>53</v>
      </c>
      <c r="N87" s="17" t="s">
        <v>53</v>
      </c>
      <c r="O87" s="17" t="s">
        <v>53</v>
      </c>
      <c r="P87" s="23"/>
      <c r="Q87" s="105">
        <f>IF(P87="DA",IF(2022-YEAR(F82)&lt;=9,0.5,IF(2022-YEAR(F82)&gt;9,IF(2022-YEAR(F82)&lt;=15,0.5*(1-((2022-YEAR(F82))-9)*0.15),0))),0)</f>
        <v>0</v>
      </c>
    </row>
    <row r="88" spans="1:17" x14ac:dyDescent="0.2">
      <c r="A88" s="111"/>
      <c r="B88" s="32"/>
      <c r="C88" s="19" t="s">
        <v>49</v>
      </c>
      <c r="D88" s="20" t="s">
        <v>53</v>
      </c>
      <c r="E88" s="17" t="s">
        <v>53</v>
      </c>
      <c r="F88" s="21" t="s">
        <v>53</v>
      </c>
      <c r="G88" s="17" t="s">
        <v>53</v>
      </c>
      <c r="H88" s="17" t="s">
        <v>53</v>
      </c>
      <c r="I88" s="17" t="s">
        <v>53</v>
      </c>
      <c r="J88" s="17" t="s">
        <v>53</v>
      </c>
      <c r="K88" s="17" t="s">
        <v>53</v>
      </c>
      <c r="L88" s="17" t="s">
        <v>53</v>
      </c>
      <c r="M88" s="17" t="s">
        <v>53</v>
      </c>
      <c r="N88" s="17" t="s">
        <v>53</v>
      </c>
      <c r="O88" s="17" t="s">
        <v>53</v>
      </c>
      <c r="P88" s="23"/>
      <c r="Q88" s="105">
        <f>IF(P88="DA",IF(2022-YEAR(F82)&lt;=9,1,IF(2022-YEAR(F82)&gt;9,IF(2022-YEAR(F82)&lt;=15,1*(1-((2022-YEAR(F82))-9)*0.15),0))),0)</f>
        <v>0</v>
      </c>
    </row>
    <row r="89" spans="1:17" ht="25.5" x14ac:dyDescent="0.2">
      <c r="A89" s="111"/>
      <c r="B89" s="32"/>
      <c r="C89" s="19" t="s">
        <v>50</v>
      </c>
      <c r="D89" s="20" t="s">
        <v>53</v>
      </c>
      <c r="E89" s="17" t="s">
        <v>53</v>
      </c>
      <c r="F89" s="21" t="s">
        <v>53</v>
      </c>
      <c r="G89" s="17" t="s">
        <v>53</v>
      </c>
      <c r="H89" s="17" t="s">
        <v>53</v>
      </c>
      <c r="I89" s="17" t="s">
        <v>53</v>
      </c>
      <c r="J89" s="17" t="s">
        <v>53</v>
      </c>
      <c r="K89" s="17" t="s">
        <v>53</v>
      </c>
      <c r="L89" s="17" t="s">
        <v>53</v>
      </c>
      <c r="M89" s="17" t="s">
        <v>53</v>
      </c>
      <c r="N89" s="17" t="s">
        <v>53</v>
      </c>
      <c r="O89" s="17" t="s">
        <v>53</v>
      </c>
      <c r="P89" s="23"/>
      <c r="Q89" s="105">
        <f>IF(P89="DA",IF(2022-YEAR(F82)&lt;=9,1,IF(2022-YEAR(F82)&gt;9,IF(2022-YEAR(F82)&lt;=15,1*(1-((2022-YEAR(F82))-9)*0.15),0))),0)</f>
        <v>0</v>
      </c>
    </row>
    <row r="90" spans="1:17" ht="25.5" x14ac:dyDescent="0.2">
      <c r="A90" s="111"/>
      <c r="B90" s="32"/>
      <c r="C90" s="19" t="s">
        <v>51</v>
      </c>
      <c r="D90" s="20" t="s">
        <v>53</v>
      </c>
      <c r="E90" s="17" t="s">
        <v>53</v>
      </c>
      <c r="F90" s="21" t="s">
        <v>53</v>
      </c>
      <c r="G90" s="17" t="s">
        <v>53</v>
      </c>
      <c r="H90" s="17" t="s">
        <v>53</v>
      </c>
      <c r="I90" s="17" t="s">
        <v>53</v>
      </c>
      <c r="J90" s="17" t="s">
        <v>53</v>
      </c>
      <c r="K90" s="17" t="s">
        <v>53</v>
      </c>
      <c r="L90" s="17" t="s">
        <v>53</v>
      </c>
      <c r="M90" s="17" t="s">
        <v>53</v>
      </c>
      <c r="N90" s="17" t="s">
        <v>53</v>
      </c>
      <c r="O90" s="17" t="s">
        <v>53</v>
      </c>
      <c r="P90" s="23"/>
      <c r="Q90" s="105">
        <f>IF(P90="DA",IF(2022-YEAR(F82)&lt;=9,1,IF(2022-YEAR(F82)&gt;9,IF(2022-YEAR(F82)&lt;=15,1*(1-((2022-YEAR(F82))-9)*0.15),0))),0)</f>
        <v>0</v>
      </c>
    </row>
    <row r="91" spans="1:17" ht="38.25" x14ac:dyDescent="0.2">
      <c r="A91" s="111"/>
      <c r="B91" s="32"/>
      <c r="C91" s="19" t="s">
        <v>48</v>
      </c>
      <c r="D91" s="20" t="s">
        <v>53</v>
      </c>
      <c r="E91" s="17" t="s">
        <v>53</v>
      </c>
      <c r="F91" s="21" t="s">
        <v>53</v>
      </c>
      <c r="G91" s="17" t="s">
        <v>53</v>
      </c>
      <c r="H91" s="17" t="s">
        <v>53</v>
      </c>
      <c r="I91" s="17" t="s">
        <v>53</v>
      </c>
      <c r="J91" s="17" t="s">
        <v>53</v>
      </c>
      <c r="K91" s="17" t="s">
        <v>53</v>
      </c>
      <c r="L91" s="17" t="s">
        <v>53</v>
      </c>
      <c r="M91" s="17" t="s">
        <v>53</v>
      </c>
      <c r="N91" s="17" t="s">
        <v>53</v>
      </c>
      <c r="O91" s="17" t="s">
        <v>53</v>
      </c>
      <c r="P91" s="23"/>
      <c r="Q91" s="105">
        <f>IF(P91="DA",IF(2022-YEAR(F82)&lt;=9,1,IF(2022-YEAR(F82)&gt;9,IF(2022-YEAR(F82)&lt;=15,1*(1-((2022-YEAR(F82))-9)*0.15),0))),0)</f>
        <v>0</v>
      </c>
    </row>
    <row r="92" spans="1:17" x14ac:dyDescent="0.2">
      <c r="A92" s="111"/>
      <c r="B92" s="32"/>
      <c r="C92" s="19" t="s">
        <v>55</v>
      </c>
      <c r="D92" s="20" t="s">
        <v>53</v>
      </c>
      <c r="E92" s="17" t="s">
        <v>53</v>
      </c>
      <c r="F92" s="21" t="s">
        <v>53</v>
      </c>
      <c r="G92" s="30" t="s">
        <v>53</v>
      </c>
      <c r="H92" s="17" t="s">
        <v>53</v>
      </c>
      <c r="I92" s="17" t="s">
        <v>53</v>
      </c>
      <c r="J92" s="17" t="s">
        <v>53</v>
      </c>
      <c r="K92" s="17" t="s">
        <v>53</v>
      </c>
      <c r="L92" s="17" t="s">
        <v>53</v>
      </c>
      <c r="M92" s="17" t="s">
        <v>53</v>
      </c>
      <c r="N92" s="17" t="s">
        <v>53</v>
      </c>
      <c r="O92" s="17" t="s">
        <v>53</v>
      </c>
      <c r="P92" s="23"/>
      <c r="Q92" s="105">
        <f>IF(P92="DA",IF(2022-YEAR(F82)&lt;=9,1,IF(2022-YEAR(F82)&gt;9,IF(2022-YEAR(F82)&lt;=15,1*(1-((2022-YEAR(F82))-9)*0.15),0))),0)</f>
        <v>0</v>
      </c>
    </row>
    <row r="93" spans="1:17" x14ac:dyDescent="0.2">
      <c r="A93" s="111">
        <v>10</v>
      </c>
      <c r="B93" s="33" t="s">
        <v>24</v>
      </c>
      <c r="C93" s="34" t="s">
        <v>53</v>
      </c>
      <c r="D93" s="35"/>
      <c r="E93" s="35"/>
      <c r="F93" s="27"/>
      <c r="G93" s="28"/>
      <c r="H93" s="26"/>
      <c r="I93" s="35"/>
      <c r="J93" s="29"/>
      <c r="K93" s="29"/>
      <c r="L93" s="94"/>
      <c r="M93" s="94"/>
      <c r="N93" s="23"/>
      <c r="O93" s="23"/>
      <c r="P93" s="17" t="s">
        <v>53</v>
      </c>
      <c r="Q93" s="105">
        <f>IF(L93="DA",IF(M93="DA",IF(2022-YEAR(F93)&lt;=9,15+SUM(Q94:Q103),IF(2022-YEAR(F93)&gt;9,IF(2022-YEAR(F93)&lt;=15,SUM(Q94:Q103)+15*(1-((2022-YEAR(F93))-9)*0.15),0)))),0)</f>
        <v>0</v>
      </c>
    </row>
    <row r="94" spans="1:17" x14ac:dyDescent="0.2">
      <c r="A94" s="111"/>
      <c r="B94" s="32"/>
      <c r="C94" s="19" t="s">
        <v>43</v>
      </c>
      <c r="D94" s="20" t="s">
        <v>53</v>
      </c>
      <c r="E94" s="17" t="s">
        <v>53</v>
      </c>
      <c r="F94" s="21" t="s">
        <v>53</v>
      </c>
      <c r="G94" s="17" t="s">
        <v>53</v>
      </c>
      <c r="H94" s="17" t="s">
        <v>53</v>
      </c>
      <c r="I94" s="17" t="s">
        <v>53</v>
      </c>
      <c r="J94" s="17" t="s">
        <v>53</v>
      </c>
      <c r="K94" s="17" t="s">
        <v>53</v>
      </c>
      <c r="L94" s="17" t="s">
        <v>53</v>
      </c>
      <c r="M94" s="17" t="s">
        <v>53</v>
      </c>
      <c r="N94" s="17" t="s">
        <v>53</v>
      </c>
      <c r="O94" s="17" t="s">
        <v>53</v>
      </c>
      <c r="P94" s="23"/>
      <c r="Q94" s="105">
        <f>IF(P94="DA",IF(2022-YEAR(F93)&lt;=9,1,IF(2022-YEAR(F93)&gt;9,IF(2022-YEAR(F93)&lt;=15,1*(1-((2022-YEAR(F93))-9)*0.15),0))),0)</f>
        <v>0</v>
      </c>
    </row>
    <row r="95" spans="1:17" x14ac:dyDescent="0.2">
      <c r="A95" s="111"/>
      <c r="B95" s="32"/>
      <c r="C95" s="19" t="s">
        <v>44</v>
      </c>
      <c r="D95" s="20" t="s">
        <v>53</v>
      </c>
      <c r="E95" s="17" t="s">
        <v>53</v>
      </c>
      <c r="F95" s="21" t="s">
        <v>53</v>
      </c>
      <c r="G95" s="17" t="s">
        <v>53</v>
      </c>
      <c r="H95" s="17" t="s">
        <v>53</v>
      </c>
      <c r="I95" s="17" t="s">
        <v>53</v>
      </c>
      <c r="J95" s="17" t="s">
        <v>53</v>
      </c>
      <c r="K95" s="17" t="s">
        <v>53</v>
      </c>
      <c r="L95" s="17" t="s">
        <v>53</v>
      </c>
      <c r="M95" s="17" t="s">
        <v>53</v>
      </c>
      <c r="N95" s="17" t="s">
        <v>53</v>
      </c>
      <c r="O95" s="17" t="s">
        <v>53</v>
      </c>
      <c r="P95" s="23"/>
      <c r="Q95" s="105">
        <f>IF(P95="DA",IF(2022-YEAR(F93)&lt;=9,2,IF(2022-YEAR(F93)&gt;9,IF(2022-YEAR(F93)&lt;=15,2*(1-((2022-YEAR(F93))-9)*0.15),0))),0)</f>
        <v>0</v>
      </c>
    </row>
    <row r="96" spans="1:17" ht="25.5" x14ac:dyDescent="0.2">
      <c r="A96" s="111"/>
      <c r="B96" s="32"/>
      <c r="C96" s="19" t="s">
        <v>45</v>
      </c>
      <c r="D96" s="20" t="s">
        <v>53</v>
      </c>
      <c r="E96" s="17" t="s">
        <v>53</v>
      </c>
      <c r="F96" s="21" t="s">
        <v>53</v>
      </c>
      <c r="G96" s="17" t="s">
        <v>53</v>
      </c>
      <c r="H96" s="17" t="s">
        <v>53</v>
      </c>
      <c r="I96" s="17" t="s">
        <v>53</v>
      </c>
      <c r="J96" s="17" t="s">
        <v>53</v>
      </c>
      <c r="K96" s="17" t="s">
        <v>53</v>
      </c>
      <c r="L96" s="17" t="s">
        <v>53</v>
      </c>
      <c r="M96" s="17" t="s">
        <v>53</v>
      </c>
      <c r="N96" s="17" t="s">
        <v>53</v>
      </c>
      <c r="O96" s="17" t="s">
        <v>53</v>
      </c>
      <c r="P96" s="23"/>
      <c r="Q96" s="105">
        <f>IF(P96="DA",IF(2022-YEAR(F93)&lt;=9,1,IF(2022-YEAR(F93)&gt;9,IF(2022-YEAR(F93)&lt;=15,1*(1-((2022-YEAR(F93))-9)*0.15),0))),0)</f>
        <v>0</v>
      </c>
    </row>
    <row r="97" spans="1:17" x14ac:dyDescent="0.2">
      <c r="A97" s="111"/>
      <c r="B97" s="32"/>
      <c r="C97" s="19" t="s">
        <v>46</v>
      </c>
      <c r="D97" s="20" t="s">
        <v>53</v>
      </c>
      <c r="E97" s="17" t="s">
        <v>53</v>
      </c>
      <c r="F97" s="21" t="s">
        <v>53</v>
      </c>
      <c r="G97" s="17" t="s">
        <v>53</v>
      </c>
      <c r="H97" s="17" t="s">
        <v>53</v>
      </c>
      <c r="I97" s="17" t="s">
        <v>53</v>
      </c>
      <c r="J97" s="17" t="s">
        <v>53</v>
      </c>
      <c r="K97" s="17" t="s">
        <v>53</v>
      </c>
      <c r="L97" s="17" t="s">
        <v>53</v>
      </c>
      <c r="M97" s="17" t="s">
        <v>53</v>
      </c>
      <c r="N97" s="17" t="s">
        <v>53</v>
      </c>
      <c r="O97" s="17" t="s">
        <v>53</v>
      </c>
      <c r="P97" s="23"/>
      <c r="Q97" s="105">
        <f>IF(P97="DA",IF(2022-YEAR(F93)&lt;=9,1,IF(2022-YEAR(F93)&gt;9,IF(2022-YEAR(F93)&lt;=15,1*(1-((2022-YEAR(F93))-9)*0.15),0))),0)</f>
        <v>0</v>
      </c>
    </row>
    <row r="98" spans="1:17" x14ac:dyDescent="0.2">
      <c r="A98" s="111"/>
      <c r="B98" s="32"/>
      <c r="C98" s="19" t="s">
        <v>47</v>
      </c>
      <c r="D98" s="20" t="s">
        <v>53</v>
      </c>
      <c r="E98" s="17" t="s">
        <v>53</v>
      </c>
      <c r="F98" s="21" t="s">
        <v>53</v>
      </c>
      <c r="G98" s="17" t="s">
        <v>53</v>
      </c>
      <c r="H98" s="17" t="s">
        <v>53</v>
      </c>
      <c r="I98" s="17" t="s">
        <v>53</v>
      </c>
      <c r="J98" s="17" t="s">
        <v>53</v>
      </c>
      <c r="K98" s="17" t="s">
        <v>53</v>
      </c>
      <c r="L98" s="17" t="s">
        <v>53</v>
      </c>
      <c r="M98" s="17" t="s">
        <v>53</v>
      </c>
      <c r="N98" s="17" t="s">
        <v>53</v>
      </c>
      <c r="O98" s="17" t="s">
        <v>53</v>
      </c>
      <c r="P98" s="23"/>
      <c r="Q98" s="105">
        <f>IF(P98="DA",IF(2022-YEAR(F93)&lt;=9,0.5,IF(2022-YEAR(F93)&gt;9,IF(2022-YEAR(F93)&lt;=15,0.5*(1-((2022-YEAR(F93))-9)*0.15),0))),0)</f>
        <v>0</v>
      </c>
    </row>
    <row r="99" spans="1:17" x14ac:dyDescent="0.2">
      <c r="A99" s="111"/>
      <c r="B99" s="32"/>
      <c r="C99" s="19" t="s">
        <v>49</v>
      </c>
      <c r="D99" s="20" t="s">
        <v>53</v>
      </c>
      <c r="E99" s="17" t="s">
        <v>53</v>
      </c>
      <c r="F99" s="21" t="s">
        <v>53</v>
      </c>
      <c r="G99" s="17" t="s">
        <v>53</v>
      </c>
      <c r="H99" s="17" t="s">
        <v>53</v>
      </c>
      <c r="I99" s="17" t="s">
        <v>53</v>
      </c>
      <c r="J99" s="17" t="s">
        <v>53</v>
      </c>
      <c r="K99" s="17" t="s">
        <v>53</v>
      </c>
      <c r="L99" s="17" t="s">
        <v>53</v>
      </c>
      <c r="M99" s="17" t="s">
        <v>53</v>
      </c>
      <c r="N99" s="17" t="s">
        <v>53</v>
      </c>
      <c r="O99" s="17" t="s">
        <v>53</v>
      </c>
      <c r="P99" s="23"/>
      <c r="Q99" s="105">
        <f>IF(P99="DA",IF(2022-YEAR(F93)&lt;=9,1,IF(2022-YEAR(F93)&gt;9,IF(2022-YEAR(F93)&lt;=15,1*(1-((2022-YEAR(F93))-9)*0.15),0))),0)</f>
        <v>0</v>
      </c>
    </row>
    <row r="100" spans="1:17" ht="25.5" x14ac:dyDescent="0.2">
      <c r="A100" s="111"/>
      <c r="B100" s="32"/>
      <c r="C100" s="19" t="s">
        <v>50</v>
      </c>
      <c r="D100" s="20" t="s">
        <v>53</v>
      </c>
      <c r="E100" s="17" t="s">
        <v>53</v>
      </c>
      <c r="F100" s="21" t="s">
        <v>53</v>
      </c>
      <c r="G100" s="17" t="s">
        <v>53</v>
      </c>
      <c r="H100" s="17" t="s">
        <v>53</v>
      </c>
      <c r="I100" s="17" t="s">
        <v>53</v>
      </c>
      <c r="J100" s="17" t="s">
        <v>53</v>
      </c>
      <c r="K100" s="17" t="s">
        <v>53</v>
      </c>
      <c r="L100" s="17" t="s">
        <v>53</v>
      </c>
      <c r="M100" s="17" t="s">
        <v>53</v>
      </c>
      <c r="N100" s="17" t="s">
        <v>53</v>
      </c>
      <c r="O100" s="17" t="s">
        <v>53</v>
      </c>
      <c r="P100" s="23"/>
      <c r="Q100" s="105">
        <f>IF(P100="DA",IF(2022-YEAR(F93)&lt;=9,1,IF(2022-YEAR(F93)&gt;9,IF(2022-YEAR(F93)&lt;=15,1*(1-((2022-YEAR(F93))-9)*0.15),0))),0)</f>
        <v>0</v>
      </c>
    </row>
    <row r="101" spans="1:17" ht="25.5" x14ac:dyDescent="0.2">
      <c r="A101" s="111"/>
      <c r="B101" s="32"/>
      <c r="C101" s="19" t="s">
        <v>51</v>
      </c>
      <c r="D101" s="20" t="s">
        <v>53</v>
      </c>
      <c r="E101" s="17" t="s">
        <v>53</v>
      </c>
      <c r="F101" s="21" t="s">
        <v>53</v>
      </c>
      <c r="G101" s="17" t="s">
        <v>53</v>
      </c>
      <c r="H101" s="17" t="s">
        <v>53</v>
      </c>
      <c r="I101" s="17" t="s">
        <v>53</v>
      </c>
      <c r="J101" s="17" t="s">
        <v>53</v>
      </c>
      <c r="K101" s="17" t="s">
        <v>53</v>
      </c>
      <c r="L101" s="17" t="s">
        <v>53</v>
      </c>
      <c r="M101" s="17" t="s">
        <v>53</v>
      </c>
      <c r="N101" s="17" t="s">
        <v>53</v>
      </c>
      <c r="O101" s="17" t="s">
        <v>53</v>
      </c>
      <c r="P101" s="23"/>
      <c r="Q101" s="105">
        <f>IF(P101="DA",IF(2022-YEAR(F93)&lt;=9,1,IF(2022-YEAR(F93)&gt;9,IF(2022-YEAR(F93)&lt;=15,1*(1-((2022-YEAR(F93))-9)*0.15),0))),0)</f>
        <v>0</v>
      </c>
    </row>
    <row r="102" spans="1:17" ht="38.25" x14ac:dyDescent="0.2">
      <c r="A102" s="111"/>
      <c r="B102" s="32"/>
      <c r="C102" s="19" t="s">
        <v>48</v>
      </c>
      <c r="D102" s="20" t="s">
        <v>53</v>
      </c>
      <c r="E102" s="17" t="s">
        <v>53</v>
      </c>
      <c r="F102" s="21" t="s">
        <v>53</v>
      </c>
      <c r="G102" s="17" t="s">
        <v>53</v>
      </c>
      <c r="H102" s="17" t="s">
        <v>53</v>
      </c>
      <c r="I102" s="17" t="s">
        <v>53</v>
      </c>
      <c r="J102" s="17" t="s">
        <v>53</v>
      </c>
      <c r="K102" s="17" t="s">
        <v>53</v>
      </c>
      <c r="L102" s="17" t="s">
        <v>53</v>
      </c>
      <c r="M102" s="17" t="s">
        <v>53</v>
      </c>
      <c r="N102" s="17" t="s">
        <v>53</v>
      </c>
      <c r="O102" s="17" t="s">
        <v>53</v>
      </c>
      <c r="P102" s="23"/>
      <c r="Q102" s="105">
        <f>IF(P102="DA",IF(2022-YEAR(F93)&lt;=9,1,IF(2022-YEAR(F93)&gt;9,IF(2022-YEAR(F93)&lt;=15,1*(1-((2022-YEAR(F93))-9)*0.15),0))),0)</f>
        <v>0</v>
      </c>
    </row>
    <row r="103" spans="1:17" x14ac:dyDescent="0.2">
      <c r="A103" s="111"/>
      <c r="B103" s="32"/>
      <c r="C103" s="19" t="s">
        <v>55</v>
      </c>
      <c r="D103" s="20" t="s">
        <v>53</v>
      </c>
      <c r="E103" s="17" t="s">
        <v>53</v>
      </c>
      <c r="F103" s="21" t="s">
        <v>53</v>
      </c>
      <c r="G103" s="30" t="s">
        <v>53</v>
      </c>
      <c r="H103" s="17" t="s">
        <v>53</v>
      </c>
      <c r="I103" s="17" t="s">
        <v>53</v>
      </c>
      <c r="J103" s="17" t="s">
        <v>53</v>
      </c>
      <c r="K103" s="17" t="s">
        <v>53</v>
      </c>
      <c r="L103" s="17" t="s">
        <v>53</v>
      </c>
      <c r="M103" s="17" t="s">
        <v>53</v>
      </c>
      <c r="N103" s="17" t="s">
        <v>53</v>
      </c>
      <c r="O103" s="17" t="s">
        <v>53</v>
      </c>
      <c r="P103" s="23"/>
      <c r="Q103" s="105">
        <f>IF(P103="DA",IF(2022-YEAR(F93)&lt;=9,1,IF(2022-YEAR(F93)&gt;9,IF(2022-YEAR(F93)&lt;=15,1*(1-((2022-YEAR(F93))-9)*0.15),0))),0)</f>
        <v>0</v>
      </c>
    </row>
    <row r="104" spans="1:17" x14ac:dyDescent="0.2">
      <c r="A104" s="111">
        <v>11</v>
      </c>
      <c r="B104" s="33" t="s">
        <v>24</v>
      </c>
      <c r="C104" s="34" t="s">
        <v>53</v>
      </c>
      <c r="D104" s="35"/>
      <c r="E104" s="35"/>
      <c r="F104" s="27"/>
      <c r="G104" s="28"/>
      <c r="H104" s="26"/>
      <c r="I104" s="35"/>
      <c r="J104" s="29"/>
      <c r="K104" s="29"/>
      <c r="L104" s="94"/>
      <c r="M104" s="94"/>
      <c r="N104" s="23"/>
      <c r="O104" s="23"/>
      <c r="P104" s="17" t="s">
        <v>53</v>
      </c>
      <c r="Q104" s="105">
        <f>IF(L104="DA",IF(M104="DA",IF(2022-YEAR(F104)&lt;=9,15+SUM(Q105:Q114),IF(2022-YEAR(F104)&gt;9,IF(2022-YEAR(F104)&lt;=15,SUM(Q105:Q114)+15*(1-((2022-YEAR(F104))-9)*0.15),0)))),0)</f>
        <v>0</v>
      </c>
    </row>
    <row r="105" spans="1:17" x14ac:dyDescent="0.2">
      <c r="A105" s="111"/>
      <c r="B105" s="32"/>
      <c r="C105" s="19" t="s">
        <v>43</v>
      </c>
      <c r="D105" s="20" t="s">
        <v>53</v>
      </c>
      <c r="E105" s="17" t="s">
        <v>53</v>
      </c>
      <c r="F105" s="21" t="s">
        <v>53</v>
      </c>
      <c r="G105" s="17" t="s">
        <v>53</v>
      </c>
      <c r="H105" s="17" t="s">
        <v>53</v>
      </c>
      <c r="I105" s="17" t="s">
        <v>53</v>
      </c>
      <c r="J105" s="17" t="s">
        <v>53</v>
      </c>
      <c r="K105" s="17" t="s">
        <v>53</v>
      </c>
      <c r="L105" s="17" t="s">
        <v>53</v>
      </c>
      <c r="M105" s="17" t="s">
        <v>53</v>
      </c>
      <c r="N105" s="17" t="s">
        <v>53</v>
      </c>
      <c r="O105" s="17" t="s">
        <v>53</v>
      </c>
      <c r="P105" s="23"/>
      <c r="Q105" s="105">
        <f>IF(P105="DA",IF(2022-YEAR(F104)&lt;=9,1,IF(2022-YEAR(F104)&gt;9,IF(2022-YEAR(F104)&lt;=15,1*(1-((2022-YEAR(F104))-9)*0.15),0))),0)</f>
        <v>0</v>
      </c>
    </row>
    <row r="106" spans="1:17" x14ac:dyDescent="0.2">
      <c r="A106" s="111"/>
      <c r="B106" s="32"/>
      <c r="C106" s="19" t="s">
        <v>44</v>
      </c>
      <c r="D106" s="20" t="s">
        <v>53</v>
      </c>
      <c r="E106" s="17" t="s">
        <v>53</v>
      </c>
      <c r="F106" s="21" t="s">
        <v>53</v>
      </c>
      <c r="G106" s="17" t="s">
        <v>53</v>
      </c>
      <c r="H106" s="17" t="s">
        <v>53</v>
      </c>
      <c r="I106" s="17" t="s">
        <v>53</v>
      </c>
      <c r="J106" s="17" t="s">
        <v>53</v>
      </c>
      <c r="K106" s="17" t="s">
        <v>53</v>
      </c>
      <c r="L106" s="17" t="s">
        <v>53</v>
      </c>
      <c r="M106" s="17" t="s">
        <v>53</v>
      </c>
      <c r="N106" s="17" t="s">
        <v>53</v>
      </c>
      <c r="O106" s="17" t="s">
        <v>53</v>
      </c>
      <c r="P106" s="23"/>
      <c r="Q106" s="105">
        <f>IF(P106="DA",IF(2022-YEAR(F104)&lt;=9,2,IF(2022-YEAR(F104)&gt;9,IF(2022-YEAR(F104)&lt;=15,2*(1-((2022-YEAR(F104))-9)*0.15),0))),0)</f>
        <v>0</v>
      </c>
    </row>
    <row r="107" spans="1:17" ht="25.5" x14ac:dyDescent="0.2">
      <c r="A107" s="111"/>
      <c r="B107" s="32"/>
      <c r="C107" s="19" t="s">
        <v>45</v>
      </c>
      <c r="D107" s="20" t="s">
        <v>53</v>
      </c>
      <c r="E107" s="17" t="s">
        <v>53</v>
      </c>
      <c r="F107" s="21" t="s">
        <v>53</v>
      </c>
      <c r="G107" s="17" t="s">
        <v>53</v>
      </c>
      <c r="H107" s="17" t="s">
        <v>53</v>
      </c>
      <c r="I107" s="17" t="s">
        <v>53</v>
      </c>
      <c r="J107" s="17" t="s">
        <v>53</v>
      </c>
      <c r="K107" s="17" t="s">
        <v>53</v>
      </c>
      <c r="L107" s="17" t="s">
        <v>53</v>
      </c>
      <c r="M107" s="17" t="s">
        <v>53</v>
      </c>
      <c r="N107" s="17" t="s">
        <v>53</v>
      </c>
      <c r="O107" s="17" t="s">
        <v>53</v>
      </c>
      <c r="P107" s="23"/>
      <c r="Q107" s="105">
        <f>IF(P107="DA",IF(2022-YEAR(F104)&lt;=9,1,IF(2022-YEAR(F104)&gt;9,IF(2022-YEAR(F104)&lt;=15,1*(1-((2022-YEAR(F104))-9)*0.15),0))),0)</f>
        <v>0</v>
      </c>
    </row>
    <row r="108" spans="1:17" x14ac:dyDescent="0.2">
      <c r="A108" s="111"/>
      <c r="B108" s="32"/>
      <c r="C108" s="19" t="s">
        <v>46</v>
      </c>
      <c r="D108" s="20" t="s">
        <v>53</v>
      </c>
      <c r="E108" s="17" t="s">
        <v>53</v>
      </c>
      <c r="F108" s="21" t="s">
        <v>53</v>
      </c>
      <c r="G108" s="17" t="s">
        <v>53</v>
      </c>
      <c r="H108" s="17" t="s">
        <v>53</v>
      </c>
      <c r="I108" s="17" t="s">
        <v>53</v>
      </c>
      <c r="J108" s="17" t="s">
        <v>53</v>
      </c>
      <c r="K108" s="17" t="s">
        <v>53</v>
      </c>
      <c r="L108" s="17" t="s">
        <v>53</v>
      </c>
      <c r="M108" s="17" t="s">
        <v>53</v>
      </c>
      <c r="N108" s="17" t="s">
        <v>53</v>
      </c>
      <c r="O108" s="17" t="s">
        <v>53</v>
      </c>
      <c r="P108" s="23"/>
      <c r="Q108" s="105">
        <f>IF(P108="DA",IF(2022-YEAR(F104)&lt;=9,1,IF(2022-YEAR(F104)&gt;9,IF(2022-YEAR(F104)&lt;=15,1*(1-((2022-YEAR(F104))-9)*0.15),0))),0)</f>
        <v>0</v>
      </c>
    </row>
    <row r="109" spans="1:17" x14ac:dyDescent="0.2">
      <c r="A109" s="111"/>
      <c r="B109" s="32"/>
      <c r="C109" s="19" t="s">
        <v>47</v>
      </c>
      <c r="D109" s="20" t="s">
        <v>53</v>
      </c>
      <c r="E109" s="17" t="s">
        <v>53</v>
      </c>
      <c r="F109" s="21" t="s">
        <v>53</v>
      </c>
      <c r="G109" s="17" t="s">
        <v>53</v>
      </c>
      <c r="H109" s="17" t="s">
        <v>53</v>
      </c>
      <c r="I109" s="17" t="s">
        <v>53</v>
      </c>
      <c r="J109" s="17" t="s">
        <v>53</v>
      </c>
      <c r="K109" s="17" t="s">
        <v>53</v>
      </c>
      <c r="L109" s="17" t="s">
        <v>53</v>
      </c>
      <c r="M109" s="17" t="s">
        <v>53</v>
      </c>
      <c r="N109" s="17" t="s">
        <v>53</v>
      </c>
      <c r="O109" s="17" t="s">
        <v>53</v>
      </c>
      <c r="P109" s="23"/>
      <c r="Q109" s="105">
        <f>IF(P109="DA",IF(2022-YEAR(F104)&lt;=9,0.5,IF(2022-YEAR(F104)&gt;9,IF(2022-YEAR(F104)&lt;=15,0.5*(1-((2022-YEAR(F104))-9)*0.15),0))),0)</f>
        <v>0</v>
      </c>
    </row>
    <row r="110" spans="1:17" x14ac:dyDescent="0.2">
      <c r="A110" s="111"/>
      <c r="B110" s="32"/>
      <c r="C110" s="19" t="s">
        <v>49</v>
      </c>
      <c r="D110" s="20" t="s">
        <v>53</v>
      </c>
      <c r="E110" s="17" t="s">
        <v>53</v>
      </c>
      <c r="F110" s="21" t="s">
        <v>53</v>
      </c>
      <c r="G110" s="17" t="s">
        <v>53</v>
      </c>
      <c r="H110" s="17" t="s">
        <v>53</v>
      </c>
      <c r="I110" s="17" t="s">
        <v>53</v>
      </c>
      <c r="J110" s="17" t="s">
        <v>53</v>
      </c>
      <c r="K110" s="17" t="s">
        <v>53</v>
      </c>
      <c r="L110" s="17" t="s">
        <v>53</v>
      </c>
      <c r="M110" s="17" t="s">
        <v>53</v>
      </c>
      <c r="N110" s="17" t="s">
        <v>53</v>
      </c>
      <c r="O110" s="17" t="s">
        <v>53</v>
      </c>
      <c r="P110" s="23"/>
      <c r="Q110" s="105">
        <f>IF(P110="DA",IF(2022-YEAR(F104)&lt;=9,1,IF(2022-YEAR(F104)&gt;9,IF(2022-YEAR(F104)&lt;=15,1*(1-((2022-YEAR(F104))-9)*0.15),0))),0)</f>
        <v>0</v>
      </c>
    </row>
    <row r="111" spans="1:17" ht="25.5" x14ac:dyDescent="0.2">
      <c r="A111" s="111"/>
      <c r="B111" s="32"/>
      <c r="C111" s="19" t="s">
        <v>50</v>
      </c>
      <c r="D111" s="20" t="s">
        <v>53</v>
      </c>
      <c r="E111" s="17" t="s">
        <v>53</v>
      </c>
      <c r="F111" s="21" t="s">
        <v>53</v>
      </c>
      <c r="G111" s="17" t="s">
        <v>53</v>
      </c>
      <c r="H111" s="17" t="s">
        <v>53</v>
      </c>
      <c r="I111" s="17" t="s">
        <v>53</v>
      </c>
      <c r="J111" s="17" t="s">
        <v>53</v>
      </c>
      <c r="K111" s="17" t="s">
        <v>53</v>
      </c>
      <c r="L111" s="17" t="s">
        <v>53</v>
      </c>
      <c r="M111" s="17" t="s">
        <v>53</v>
      </c>
      <c r="N111" s="17" t="s">
        <v>53</v>
      </c>
      <c r="O111" s="17" t="s">
        <v>53</v>
      </c>
      <c r="P111" s="23"/>
      <c r="Q111" s="105">
        <f>IF(P111="DA",IF(2022-YEAR(F104)&lt;=9,1,IF(2022-YEAR(F104)&gt;9,IF(2022-YEAR(F104)&lt;=15,1*(1-((2022-YEAR(F104))-9)*0.15),0))),0)</f>
        <v>0</v>
      </c>
    </row>
    <row r="112" spans="1:17" ht="25.5" x14ac:dyDescent="0.2">
      <c r="A112" s="111"/>
      <c r="B112" s="32"/>
      <c r="C112" s="19" t="s">
        <v>51</v>
      </c>
      <c r="D112" s="20" t="s">
        <v>53</v>
      </c>
      <c r="E112" s="17" t="s">
        <v>53</v>
      </c>
      <c r="F112" s="21" t="s">
        <v>53</v>
      </c>
      <c r="G112" s="17" t="s">
        <v>53</v>
      </c>
      <c r="H112" s="17" t="s">
        <v>53</v>
      </c>
      <c r="I112" s="17" t="s">
        <v>53</v>
      </c>
      <c r="J112" s="17" t="s">
        <v>53</v>
      </c>
      <c r="K112" s="17" t="s">
        <v>53</v>
      </c>
      <c r="L112" s="17" t="s">
        <v>53</v>
      </c>
      <c r="M112" s="17" t="s">
        <v>53</v>
      </c>
      <c r="N112" s="17" t="s">
        <v>53</v>
      </c>
      <c r="O112" s="17" t="s">
        <v>53</v>
      </c>
      <c r="P112" s="23"/>
      <c r="Q112" s="105">
        <f>IF(P112="DA",IF(2022-YEAR(F104)&lt;=9,1,IF(2022-YEAR(F104)&gt;9,IF(2022-YEAR(F104)&lt;=15,1*(1-((2022-YEAR(F104))-9)*0.15),0))),0)</f>
        <v>0</v>
      </c>
    </row>
    <row r="113" spans="1:17" ht="38.25" x14ac:dyDescent="0.2">
      <c r="A113" s="111"/>
      <c r="B113" s="32"/>
      <c r="C113" s="19" t="s">
        <v>48</v>
      </c>
      <c r="D113" s="20" t="s">
        <v>53</v>
      </c>
      <c r="E113" s="17" t="s">
        <v>53</v>
      </c>
      <c r="F113" s="21" t="s">
        <v>53</v>
      </c>
      <c r="G113" s="17" t="s">
        <v>53</v>
      </c>
      <c r="H113" s="17" t="s">
        <v>53</v>
      </c>
      <c r="I113" s="17" t="s">
        <v>53</v>
      </c>
      <c r="J113" s="17" t="s">
        <v>53</v>
      </c>
      <c r="K113" s="17" t="s">
        <v>53</v>
      </c>
      <c r="L113" s="17" t="s">
        <v>53</v>
      </c>
      <c r="M113" s="17" t="s">
        <v>53</v>
      </c>
      <c r="N113" s="17" t="s">
        <v>53</v>
      </c>
      <c r="O113" s="17" t="s">
        <v>53</v>
      </c>
      <c r="P113" s="23"/>
      <c r="Q113" s="105">
        <f>IF(P113="DA",IF(2022-YEAR(F104)&lt;=9,1,IF(2022-YEAR(F104)&gt;9,IF(2022-YEAR(F104)&lt;=15,1*(1-((2022-YEAR(F104))-9)*0.15),0))),0)</f>
        <v>0</v>
      </c>
    </row>
    <row r="114" spans="1:17" x14ac:dyDescent="0.2">
      <c r="A114" s="111"/>
      <c r="B114" s="32"/>
      <c r="C114" s="19" t="s">
        <v>55</v>
      </c>
      <c r="D114" s="20" t="s">
        <v>53</v>
      </c>
      <c r="E114" s="17" t="s">
        <v>53</v>
      </c>
      <c r="F114" s="21" t="s">
        <v>53</v>
      </c>
      <c r="G114" s="30" t="s">
        <v>53</v>
      </c>
      <c r="H114" s="17" t="s">
        <v>53</v>
      </c>
      <c r="I114" s="17" t="s">
        <v>53</v>
      </c>
      <c r="J114" s="17" t="s">
        <v>53</v>
      </c>
      <c r="K114" s="17" t="s">
        <v>53</v>
      </c>
      <c r="L114" s="17" t="s">
        <v>53</v>
      </c>
      <c r="M114" s="17" t="s">
        <v>53</v>
      </c>
      <c r="N114" s="17" t="s">
        <v>53</v>
      </c>
      <c r="O114" s="17" t="s">
        <v>53</v>
      </c>
      <c r="P114" s="23"/>
      <c r="Q114" s="105">
        <f>IF(P114="DA",IF(2022-YEAR(F104)&lt;=9,1,IF(2022-YEAR(F104)&gt;9,IF(2022-YEAR(F104)&lt;=15,1*(1-((2022-YEAR(F104))-9)*0.15),0))),0)</f>
        <v>0</v>
      </c>
    </row>
    <row r="115" spans="1:17" x14ac:dyDescent="0.2">
      <c r="A115" s="111">
        <v>12</v>
      </c>
      <c r="B115" s="33" t="s">
        <v>24</v>
      </c>
      <c r="C115" s="34" t="s">
        <v>53</v>
      </c>
      <c r="D115" s="35"/>
      <c r="E115" s="35"/>
      <c r="F115" s="27"/>
      <c r="G115" s="28"/>
      <c r="H115" s="26"/>
      <c r="I115" s="35"/>
      <c r="J115" s="29"/>
      <c r="K115" s="29"/>
      <c r="L115" s="94"/>
      <c r="M115" s="94"/>
      <c r="N115" s="23"/>
      <c r="O115" s="23"/>
      <c r="P115" s="17" t="s">
        <v>53</v>
      </c>
      <c r="Q115" s="105">
        <f>IF(L115="DA",IF(M115="DA",IF(2022-YEAR(F115)&lt;=9,15+SUM(Q116:Q125),IF(2022-YEAR(F115)&gt;9,IF(2022-YEAR(F115)&lt;=15,SUM(Q116:Q125)+15*(1-((2022-YEAR(F115))-9)*0.15),0)))),0)</f>
        <v>0</v>
      </c>
    </row>
    <row r="116" spans="1:17" x14ac:dyDescent="0.2">
      <c r="A116" s="111"/>
      <c r="B116" s="32"/>
      <c r="C116" s="19" t="s">
        <v>43</v>
      </c>
      <c r="D116" s="20" t="s">
        <v>53</v>
      </c>
      <c r="E116" s="17" t="s">
        <v>53</v>
      </c>
      <c r="F116" s="21" t="s">
        <v>53</v>
      </c>
      <c r="G116" s="17" t="s">
        <v>53</v>
      </c>
      <c r="H116" s="17" t="s">
        <v>53</v>
      </c>
      <c r="I116" s="17" t="s">
        <v>53</v>
      </c>
      <c r="J116" s="17" t="s">
        <v>53</v>
      </c>
      <c r="K116" s="17" t="s">
        <v>53</v>
      </c>
      <c r="L116" s="17" t="s">
        <v>53</v>
      </c>
      <c r="M116" s="17" t="s">
        <v>53</v>
      </c>
      <c r="N116" s="17" t="s">
        <v>53</v>
      </c>
      <c r="O116" s="17" t="s">
        <v>53</v>
      </c>
      <c r="P116" s="23"/>
      <c r="Q116" s="105">
        <f>IF(P116="DA",IF(2022-YEAR(F115)&lt;=9,1,IF(2022-YEAR(F115)&gt;9,IF(2022-YEAR(F115)&lt;=15,1*(1-((2022-YEAR(F115))-9)*0.15),0))),0)</f>
        <v>0</v>
      </c>
    </row>
    <row r="117" spans="1:17" x14ac:dyDescent="0.2">
      <c r="A117" s="111"/>
      <c r="B117" s="32"/>
      <c r="C117" s="19" t="s">
        <v>44</v>
      </c>
      <c r="D117" s="20" t="s">
        <v>53</v>
      </c>
      <c r="E117" s="17" t="s">
        <v>53</v>
      </c>
      <c r="F117" s="21" t="s">
        <v>53</v>
      </c>
      <c r="G117" s="17" t="s">
        <v>53</v>
      </c>
      <c r="H117" s="17" t="s">
        <v>53</v>
      </c>
      <c r="I117" s="17" t="s">
        <v>53</v>
      </c>
      <c r="J117" s="17" t="s">
        <v>53</v>
      </c>
      <c r="K117" s="17" t="s">
        <v>53</v>
      </c>
      <c r="L117" s="17" t="s">
        <v>53</v>
      </c>
      <c r="M117" s="17" t="s">
        <v>53</v>
      </c>
      <c r="N117" s="17" t="s">
        <v>53</v>
      </c>
      <c r="O117" s="17" t="s">
        <v>53</v>
      </c>
      <c r="P117" s="23"/>
      <c r="Q117" s="105">
        <f>IF(P117="DA",IF(2022-YEAR(F115)&lt;=9,2,IF(2022-YEAR(F115)&gt;9,IF(2022-YEAR(F115)&lt;=15,2*(1-((2022-YEAR(F115))-9)*0.15),0))),0)</f>
        <v>0</v>
      </c>
    </row>
    <row r="118" spans="1:17" ht="25.5" x14ac:dyDescent="0.2">
      <c r="A118" s="111"/>
      <c r="B118" s="32"/>
      <c r="C118" s="19" t="s">
        <v>45</v>
      </c>
      <c r="D118" s="20" t="s">
        <v>53</v>
      </c>
      <c r="E118" s="17" t="s">
        <v>53</v>
      </c>
      <c r="F118" s="21" t="s">
        <v>53</v>
      </c>
      <c r="G118" s="17" t="s">
        <v>53</v>
      </c>
      <c r="H118" s="17" t="s">
        <v>53</v>
      </c>
      <c r="I118" s="17" t="s">
        <v>53</v>
      </c>
      <c r="J118" s="17" t="s">
        <v>53</v>
      </c>
      <c r="K118" s="17" t="s">
        <v>53</v>
      </c>
      <c r="L118" s="17" t="s">
        <v>53</v>
      </c>
      <c r="M118" s="17" t="s">
        <v>53</v>
      </c>
      <c r="N118" s="17" t="s">
        <v>53</v>
      </c>
      <c r="O118" s="17" t="s">
        <v>53</v>
      </c>
      <c r="P118" s="23"/>
      <c r="Q118" s="105">
        <f>IF(P118="DA",IF(2022-YEAR(F115)&lt;=9,1,IF(2022-YEAR(F115)&gt;9,IF(2022-YEAR(F115)&lt;=15,1*(1-((2022-YEAR(F115))-9)*0.15),0))),0)</f>
        <v>0</v>
      </c>
    </row>
    <row r="119" spans="1:17" x14ac:dyDescent="0.2">
      <c r="A119" s="111"/>
      <c r="B119" s="32"/>
      <c r="C119" s="19" t="s">
        <v>46</v>
      </c>
      <c r="D119" s="20" t="s">
        <v>53</v>
      </c>
      <c r="E119" s="17" t="s">
        <v>53</v>
      </c>
      <c r="F119" s="21" t="s">
        <v>53</v>
      </c>
      <c r="G119" s="17" t="s">
        <v>53</v>
      </c>
      <c r="H119" s="17" t="s">
        <v>53</v>
      </c>
      <c r="I119" s="17" t="s">
        <v>53</v>
      </c>
      <c r="J119" s="17" t="s">
        <v>53</v>
      </c>
      <c r="K119" s="17" t="s">
        <v>53</v>
      </c>
      <c r="L119" s="17" t="s">
        <v>53</v>
      </c>
      <c r="M119" s="17" t="s">
        <v>53</v>
      </c>
      <c r="N119" s="17" t="s">
        <v>53</v>
      </c>
      <c r="O119" s="17" t="s">
        <v>53</v>
      </c>
      <c r="P119" s="23"/>
      <c r="Q119" s="105">
        <f>IF(P119="DA",IF(2022-YEAR(F115)&lt;=9,1,IF(2022-YEAR(F115)&gt;9,IF(2022-YEAR(F115)&lt;=15,1*(1-((2022-YEAR(F115))-9)*0.15),0))),0)</f>
        <v>0</v>
      </c>
    </row>
    <row r="120" spans="1:17" x14ac:dyDescent="0.2">
      <c r="A120" s="111"/>
      <c r="B120" s="32"/>
      <c r="C120" s="19" t="s">
        <v>47</v>
      </c>
      <c r="D120" s="20" t="s">
        <v>53</v>
      </c>
      <c r="E120" s="17" t="s">
        <v>53</v>
      </c>
      <c r="F120" s="21" t="s">
        <v>53</v>
      </c>
      <c r="G120" s="17" t="s">
        <v>53</v>
      </c>
      <c r="H120" s="17" t="s">
        <v>53</v>
      </c>
      <c r="I120" s="17" t="s">
        <v>53</v>
      </c>
      <c r="J120" s="17" t="s">
        <v>53</v>
      </c>
      <c r="K120" s="17" t="s">
        <v>53</v>
      </c>
      <c r="L120" s="17" t="s">
        <v>53</v>
      </c>
      <c r="M120" s="17" t="s">
        <v>53</v>
      </c>
      <c r="N120" s="17" t="s">
        <v>53</v>
      </c>
      <c r="O120" s="17" t="s">
        <v>53</v>
      </c>
      <c r="P120" s="23"/>
      <c r="Q120" s="105">
        <f>IF(P120="DA",IF(2022-YEAR(F115)&lt;=9,0.5,IF(2022-YEAR(F115)&gt;9,IF(2022-YEAR(F115)&lt;=15,0.5*(1-((2022-YEAR(F115))-9)*0.15),0))),0)</f>
        <v>0</v>
      </c>
    </row>
    <row r="121" spans="1:17" x14ac:dyDescent="0.2">
      <c r="A121" s="111"/>
      <c r="B121" s="32"/>
      <c r="C121" s="19" t="s">
        <v>49</v>
      </c>
      <c r="D121" s="20" t="s">
        <v>53</v>
      </c>
      <c r="E121" s="17" t="s">
        <v>53</v>
      </c>
      <c r="F121" s="21" t="s">
        <v>53</v>
      </c>
      <c r="G121" s="17" t="s">
        <v>53</v>
      </c>
      <c r="H121" s="17" t="s">
        <v>53</v>
      </c>
      <c r="I121" s="17" t="s">
        <v>53</v>
      </c>
      <c r="J121" s="17" t="s">
        <v>53</v>
      </c>
      <c r="K121" s="17" t="s">
        <v>53</v>
      </c>
      <c r="L121" s="17" t="s">
        <v>53</v>
      </c>
      <c r="M121" s="17" t="s">
        <v>53</v>
      </c>
      <c r="N121" s="17" t="s">
        <v>53</v>
      </c>
      <c r="O121" s="17" t="s">
        <v>53</v>
      </c>
      <c r="P121" s="23"/>
      <c r="Q121" s="105">
        <f>IF(P121="DA",IF(2022-YEAR(F115)&lt;=9,1,IF(2022-YEAR(F115)&gt;9,IF(2022-YEAR(F115)&lt;=15,1*(1-((2022-YEAR(F115))-9)*0.15),0))),0)</f>
        <v>0</v>
      </c>
    </row>
    <row r="122" spans="1:17" ht="25.5" x14ac:dyDescent="0.2">
      <c r="A122" s="111"/>
      <c r="B122" s="32"/>
      <c r="C122" s="19" t="s">
        <v>50</v>
      </c>
      <c r="D122" s="20" t="s">
        <v>53</v>
      </c>
      <c r="E122" s="17" t="s">
        <v>53</v>
      </c>
      <c r="F122" s="21" t="s">
        <v>53</v>
      </c>
      <c r="G122" s="17" t="s">
        <v>53</v>
      </c>
      <c r="H122" s="17" t="s">
        <v>53</v>
      </c>
      <c r="I122" s="17" t="s">
        <v>53</v>
      </c>
      <c r="J122" s="17" t="s">
        <v>53</v>
      </c>
      <c r="K122" s="17" t="s">
        <v>53</v>
      </c>
      <c r="L122" s="17" t="s">
        <v>53</v>
      </c>
      <c r="M122" s="17" t="s">
        <v>53</v>
      </c>
      <c r="N122" s="17" t="s">
        <v>53</v>
      </c>
      <c r="O122" s="17" t="s">
        <v>53</v>
      </c>
      <c r="P122" s="23"/>
      <c r="Q122" s="105">
        <f>IF(P122="DA",IF(2022-YEAR(F115)&lt;=9,1,IF(2022-YEAR(F115)&gt;9,IF(2022-YEAR(F115)&lt;=15,1*(1-((2022-YEAR(F115))-9)*0.15),0))),0)</f>
        <v>0</v>
      </c>
    </row>
    <row r="123" spans="1:17" ht="25.5" x14ac:dyDescent="0.2">
      <c r="A123" s="111"/>
      <c r="B123" s="32"/>
      <c r="C123" s="19" t="s">
        <v>51</v>
      </c>
      <c r="D123" s="20" t="s">
        <v>53</v>
      </c>
      <c r="E123" s="17" t="s">
        <v>53</v>
      </c>
      <c r="F123" s="21" t="s">
        <v>53</v>
      </c>
      <c r="G123" s="17" t="s">
        <v>53</v>
      </c>
      <c r="H123" s="17" t="s">
        <v>53</v>
      </c>
      <c r="I123" s="17" t="s">
        <v>53</v>
      </c>
      <c r="J123" s="17" t="s">
        <v>53</v>
      </c>
      <c r="K123" s="17" t="s">
        <v>53</v>
      </c>
      <c r="L123" s="17" t="s">
        <v>53</v>
      </c>
      <c r="M123" s="17" t="s">
        <v>53</v>
      </c>
      <c r="N123" s="17" t="s">
        <v>53</v>
      </c>
      <c r="O123" s="17" t="s">
        <v>53</v>
      </c>
      <c r="P123" s="23"/>
      <c r="Q123" s="105">
        <f>IF(P123="DA",IF(2022-YEAR(F115)&lt;=9,1,IF(2022-YEAR(F115)&gt;9,IF(2022-YEAR(F115)&lt;=15,1*(1-((2022-YEAR(F115))-9)*0.15),0))),0)</f>
        <v>0</v>
      </c>
    </row>
    <row r="124" spans="1:17" ht="38.25" x14ac:dyDescent="0.2">
      <c r="A124" s="111"/>
      <c r="B124" s="32"/>
      <c r="C124" s="19" t="s">
        <v>48</v>
      </c>
      <c r="D124" s="20" t="s">
        <v>53</v>
      </c>
      <c r="E124" s="17" t="s">
        <v>53</v>
      </c>
      <c r="F124" s="21" t="s">
        <v>53</v>
      </c>
      <c r="G124" s="17" t="s">
        <v>53</v>
      </c>
      <c r="H124" s="17" t="s">
        <v>53</v>
      </c>
      <c r="I124" s="17" t="s">
        <v>53</v>
      </c>
      <c r="J124" s="17" t="s">
        <v>53</v>
      </c>
      <c r="K124" s="17" t="s">
        <v>53</v>
      </c>
      <c r="L124" s="17" t="s">
        <v>53</v>
      </c>
      <c r="M124" s="17" t="s">
        <v>53</v>
      </c>
      <c r="N124" s="17" t="s">
        <v>53</v>
      </c>
      <c r="O124" s="17" t="s">
        <v>53</v>
      </c>
      <c r="P124" s="23"/>
      <c r="Q124" s="105">
        <f>IF(P124="DA",IF(2022-YEAR(F115)&lt;=9,1,IF(2022-YEAR(F115)&gt;9,IF(2022-YEAR(F115)&lt;=15,1*(1-((2022-YEAR(F115))-9)*0.15),0))),0)</f>
        <v>0</v>
      </c>
    </row>
    <row r="125" spans="1:17" x14ac:dyDescent="0.2">
      <c r="A125" s="111"/>
      <c r="B125" s="32"/>
      <c r="C125" s="19" t="s">
        <v>55</v>
      </c>
      <c r="D125" s="20" t="s">
        <v>53</v>
      </c>
      <c r="E125" s="17" t="s">
        <v>53</v>
      </c>
      <c r="F125" s="21" t="s">
        <v>53</v>
      </c>
      <c r="G125" s="30" t="s">
        <v>53</v>
      </c>
      <c r="H125" s="17" t="s">
        <v>53</v>
      </c>
      <c r="I125" s="17" t="s">
        <v>53</v>
      </c>
      <c r="J125" s="17" t="s">
        <v>53</v>
      </c>
      <c r="K125" s="17" t="s">
        <v>53</v>
      </c>
      <c r="L125" s="17" t="s">
        <v>53</v>
      </c>
      <c r="M125" s="17" t="s">
        <v>53</v>
      </c>
      <c r="N125" s="17" t="s">
        <v>53</v>
      </c>
      <c r="O125" s="17" t="s">
        <v>53</v>
      </c>
      <c r="P125" s="23"/>
      <c r="Q125" s="105">
        <f>IF(P125="DA",IF(2022-YEAR(F115)&lt;=9,1,IF(2022-YEAR(F115)&gt;9,IF(2022-YEAR(F115)&lt;=15,1*(1-((2022-YEAR(F115))-9)*0.15),0))),0)</f>
        <v>0</v>
      </c>
    </row>
    <row r="126" spans="1:17" x14ac:dyDescent="0.2">
      <c r="A126" s="111">
        <v>13</v>
      </c>
      <c r="B126" s="33" t="s">
        <v>24</v>
      </c>
      <c r="C126" s="34" t="s">
        <v>53</v>
      </c>
      <c r="D126" s="35"/>
      <c r="E126" s="35"/>
      <c r="F126" s="27"/>
      <c r="G126" s="28"/>
      <c r="H126" s="26"/>
      <c r="I126" s="35"/>
      <c r="J126" s="29"/>
      <c r="K126" s="29"/>
      <c r="L126" s="94"/>
      <c r="M126" s="94"/>
      <c r="N126" s="23"/>
      <c r="O126" s="23"/>
      <c r="P126" s="17" t="s">
        <v>53</v>
      </c>
      <c r="Q126" s="105">
        <f>IF(L126="DA",IF(M126="DA",IF(2022-YEAR(F126)&lt;=9,15+SUM(Q127:Q136),IF(2022-YEAR(F126)&gt;9,IF(2022-YEAR(F126)&lt;=15,SUM(Q127:Q136)+15*(1-((2022-YEAR(F126))-9)*0.15),0)))),0)</f>
        <v>0</v>
      </c>
    </row>
    <row r="127" spans="1:17" x14ac:dyDescent="0.2">
      <c r="A127" s="111"/>
      <c r="B127" s="32"/>
      <c r="C127" s="19" t="s">
        <v>43</v>
      </c>
      <c r="D127" s="20" t="s">
        <v>53</v>
      </c>
      <c r="E127" s="17" t="s">
        <v>53</v>
      </c>
      <c r="F127" s="21" t="s">
        <v>53</v>
      </c>
      <c r="G127" s="17" t="s">
        <v>53</v>
      </c>
      <c r="H127" s="17" t="s">
        <v>53</v>
      </c>
      <c r="I127" s="17" t="s">
        <v>53</v>
      </c>
      <c r="J127" s="17" t="s">
        <v>53</v>
      </c>
      <c r="K127" s="17" t="s">
        <v>53</v>
      </c>
      <c r="L127" s="17" t="s">
        <v>53</v>
      </c>
      <c r="M127" s="17" t="s">
        <v>53</v>
      </c>
      <c r="N127" s="17" t="s">
        <v>53</v>
      </c>
      <c r="O127" s="17" t="s">
        <v>53</v>
      </c>
      <c r="P127" s="23"/>
      <c r="Q127" s="105">
        <f>IF(P127="DA",IF(2022-YEAR(F126)&lt;=9,1,IF(2022-YEAR(F126)&gt;9,IF(2022-YEAR(F126)&lt;=15,1*(1-((2022-YEAR(F126))-9)*0.15),0))),0)</f>
        <v>0</v>
      </c>
    </row>
    <row r="128" spans="1:17" x14ac:dyDescent="0.2">
      <c r="A128" s="111"/>
      <c r="B128" s="32"/>
      <c r="C128" s="19" t="s">
        <v>44</v>
      </c>
      <c r="D128" s="20" t="s">
        <v>53</v>
      </c>
      <c r="E128" s="17" t="s">
        <v>53</v>
      </c>
      <c r="F128" s="21" t="s">
        <v>53</v>
      </c>
      <c r="G128" s="17" t="s">
        <v>53</v>
      </c>
      <c r="H128" s="17" t="s">
        <v>53</v>
      </c>
      <c r="I128" s="17" t="s">
        <v>53</v>
      </c>
      <c r="J128" s="17" t="s">
        <v>53</v>
      </c>
      <c r="K128" s="17" t="s">
        <v>53</v>
      </c>
      <c r="L128" s="17" t="s">
        <v>53</v>
      </c>
      <c r="M128" s="17" t="s">
        <v>53</v>
      </c>
      <c r="N128" s="17" t="s">
        <v>53</v>
      </c>
      <c r="O128" s="17" t="s">
        <v>53</v>
      </c>
      <c r="P128" s="23"/>
      <c r="Q128" s="105">
        <f>IF(P128="DA",IF(2022-YEAR(F126)&lt;=9,2,IF(2022-YEAR(F126)&gt;9,IF(2022-YEAR(F126)&lt;=15,2*(1-((2022-YEAR(F126))-9)*0.15),0))),0)</f>
        <v>0</v>
      </c>
    </row>
    <row r="129" spans="1:17" ht="25.5" x14ac:dyDescent="0.2">
      <c r="A129" s="111"/>
      <c r="B129" s="32"/>
      <c r="C129" s="19" t="s">
        <v>45</v>
      </c>
      <c r="D129" s="20" t="s">
        <v>53</v>
      </c>
      <c r="E129" s="17" t="s">
        <v>53</v>
      </c>
      <c r="F129" s="21" t="s">
        <v>53</v>
      </c>
      <c r="G129" s="17" t="s">
        <v>53</v>
      </c>
      <c r="H129" s="17" t="s">
        <v>53</v>
      </c>
      <c r="I129" s="17" t="s">
        <v>53</v>
      </c>
      <c r="J129" s="17" t="s">
        <v>53</v>
      </c>
      <c r="K129" s="17" t="s">
        <v>53</v>
      </c>
      <c r="L129" s="17" t="s">
        <v>53</v>
      </c>
      <c r="M129" s="17" t="s">
        <v>53</v>
      </c>
      <c r="N129" s="17" t="s">
        <v>53</v>
      </c>
      <c r="O129" s="17" t="s">
        <v>53</v>
      </c>
      <c r="P129" s="23"/>
      <c r="Q129" s="105">
        <f>IF(P129="DA",IF(2022-YEAR(F126)&lt;=9,1,IF(2022-YEAR(F126)&gt;9,IF(2022-YEAR(F126)&lt;=15,1*(1-((2022-YEAR(F126))-9)*0.15),0))),0)</f>
        <v>0</v>
      </c>
    </row>
    <row r="130" spans="1:17" x14ac:dyDescent="0.2">
      <c r="A130" s="111"/>
      <c r="B130" s="32"/>
      <c r="C130" s="19" t="s">
        <v>46</v>
      </c>
      <c r="D130" s="20" t="s">
        <v>53</v>
      </c>
      <c r="E130" s="17" t="s">
        <v>53</v>
      </c>
      <c r="F130" s="21" t="s">
        <v>53</v>
      </c>
      <c r="G130" s="17" t="s">
        <v>53</v>
      </c>
      <c r="H130" s="17" t="s">
        <v>53</v>
      </c>
      <c r="I130" s="17" t="s">
        <v>53</v>
      </c>
      <c r="J130" s="17" t="s">
        <v>53</v>
      </c>
      <c r="K130" s="17" t="s">
        <v>53</v>
      </c>
      <c r="L130" s="17" t="s">
        <v>53</v>
      </c>
      <c r="M130" s="17" t="s">
        <v>53</v>
      </c>
      <c r="N130" s="17" t="s">
        <v>53</v>
      </c>
      <c r="O130" s="17" t="s">
        <v>53</v>
      </c>
      <c r="P130" s="23"/>
      <c r="Q130" s="105">
        <f>IF(P130="DA",IF(2022-YEAR(F126)&lt;=9,1,IF(2022-YEAR(F126)&gt;9,IF(2022-YEAR(F126)&lt;=15,1*(1-((2022-YEAR(F126))-9)*0.15),0))),0)</f>
        <v>0</v>
      </c>
    </row>
    <row r="131" spans="1:17" x14ac:dyDescent="0.2">
      <c r="A131" s="111"/>
      <c r="B131" s="32"/>
      <c r="C131" s="19" t="s">
        <v>47</v>
      </c>
      <c r="D131" s="20" t="s">
        <v>53</v>
      </c>
      <c r="E131" s="17" t="s">
        <v>53</v>
      </c>
      <c r="F131" s="21" t="s">
        <v>53</v>
      </c>
      <c r="G131" s="17" t="s">
        <v>53</v>
      </c>
      <c r="H131" s="17" t="s">
        <v>53</v>
      </c>
      <c r="I131" s="17" t="s">
        <v>53</v>
      </c>
      <c r="J131" s="17" t="s">
        <v>53</v>
      </c>
      <c r="K131" s="17" t="s">
        <v>53</v>
      </c>
      <c r="L131" s="17" t="s">
        <v>53</v>
      </c>
      <c r="M131" s="17" t="s">
        <v>53</v>
      </c>
      <c r="N131" s="17" t="s">
        <v>53</v>
      </c>
      <c r="O131" s="17" t="s">
        <v>53</v>
      </c>
      <c r="P131" s="23"/>
      <c r="Q131" s="105">
        <f>IF(P131="DA",IF(2022-YEAR(F126)&lt;=9,0.5,IF(2022-YEAR(F126)&gt;9,IF(2022-YEAR(F126)&lt;=15,0.5*(1-((2022-YEAR(F126))-9)*0.15),0))),0)</f>
        <v>0</v>
      </c>
    </row>
    <row r="132" spans="1:17" x14ac:dyDescent="0.2">
      <c r="A132" s="111"/>
      <c r="B132" s="32"/>
      <c r="C132" s="19" t="s">
        <v>49</v>
      </c>
      <c r="D132" s="20" t="s">
        <v>53</v>
      </c>
      <c r="E132" s="17" t="s">
        <v>53</v>
      </c>
      <c r="F132" s="21" t="s">
        <v>53</v>
      </c>
      <c r="G132" s="17" t="s">
        <v>53</v>
      </c>
      <c r="H132" s="17" t="s">
        <v>53</v>
      </c>
      <c r="I132" s="17" t="s">
        <v>53</v>
      </c>
      <c r="J132" s="17" t="s">
        <v>53</v>
      </c>
      <c r="K132" s="17" t="s">
        <v>53</v>
      </c>
      <c r="L132" s="17" t="s">
        <v>53</v>
      </c>
      <c r="M132" s="17" t="s">
        <v>53</v>
      </c>
      <c r="N132" s="17" t="s">
        <v>53</v>
      </c>
      <c r="O132" s="17" t="s">
        <v>53</v>
      </c>
      <c r="P132" s="23"/>
      <c r="Q132" s="105">
        <f>IF(P132="DA",IF(2022-YEAR(F126)&lt;=9,1,IF(2022-YEAR(F126)&gt;9,IF(2022-YEAR(F126)&lt;=15,1*(1-((2022-YEAR(F126))-9)*0.15),0))),0)</f>
        <v>0</v>
      </c>
    </row>
    <row r="133" spans="1:17" ht="25.5" x14ac:dyDescent="0.2">
      <c r="A133" s="111"/>
      <c r="B133" s="32"/>
      <c r="C133" s="19" t="s">
        <v>50</v>
      </c>
      <c r="D133" s="20" t="s">
        <v>53</v>
      </c>
      <c r="E133" s="17" t="s">
        <v>53</v>
      </c>
      <c r="F133" s="21" t="s">
        <v>53</v>
      </c>
      <c r="G133" s="17" t="s">
        <v>53</v>
      </c>
      <c r="H133" s="17" t="s">
        <v>53</v>
      </c>
      <c r="I133" s="17" t="s">
        <v>53</v>
      </c>
      <c r="J133" s="17" t="s">
        <v>53</v>
      </c>
      <c r="K133" s="17" t="s">
        <v>53</v>
      </c>
      <c r="L133" s="17" t="s">
        <v>53</v>
      </c>
      <c r="M133" s="17" t="s">
        <v>53</v>
      </c>
      <c r="N133" s="17" t="s">
        <v>53</v>
      </c>
      <c r="O133" s="17" t="s">
        <v>53</v>
      </c>
      <c r="P133" s="23"/>
      <c r="Q133" s="105">
        <f>IF(P133="DA",IF(2022-YEAR(F126)&lt;=9,1,IF(2022-YEAR(F126)&gt;9,IF(2022-YEAR(F126)&lt;=15,1*(1-((2022-YEAR(F126))-9)*0.15),0))),0)</f>
        <v>0</v>
      </c>
    </row>
    <row r="134" spans="1:17" ht="25.5" x14ac:dyDescent="0.2">
      <c r="A134" s="111"/>
      <c r="B134" s="32"/>
      <c r="C134" s="19" t="s">
        <v>51</v>
      </c>
      <c r="D134" s="20" t="s">
        <v>53</v>
      </c>
      <c r="E134" s="17" t="s">
        <v>53</v>
      </c>
      <c r="F134" s="21" t="s">
        <v>53</v>
      </c>
      <c r="G134" s="17" t="s">
        <v>53</v>
      </c>
      <c r="H134" s="17" t="s">
        <v>53</v>
      </c>
      <c r="I134" s="17" t="s">
        <v>53</v>
      </c>
      <c r="J134" s="17" t="s">
        <v>53</v>
      </c>
      <c r="K134" s="17" t="s">
        <v>53</v>
      </c>
      <c r="L134" s="17" t="s">
        <v>53</v>
      </c>
      <c r="M134" s="17" t="s">
        <v>53</v>
      </c>
      <c r="N134" s="17" t="s">
        <v>53</v>
      </c>
      <c r="O134" s="17" t="s">
        <v>53</v>
      </c>
      <c r="P134" s="23"/>
      <c r="Q134" s="105">
        <f>IF(P134="DA",IF(2022-YEAR(F126)&lt;=9,1,IF(2022-YEAR(F126)&gt;9,IF(2022-YEAR(F126)&lt;=15,1*(1-((2022-YEAR(F126))-9)*0.15),0))),0)</f>
        <v>0</v>
      </c>
    </row>
    <row r="135" spans="1:17" ht="38.25" x14ac:dyDescent="0.2">
      <c r="A135" s="111"/>
      <c r="B135" s="32"/>
      <c r="C135" s="19" t="s">
        <v>48</v>
      </c>
      <c r="D135" s="20" t="s">
        <v>53</v>
      </c>
      <c r="E135" s="17" t="s">
        <v>53</v>
      </c>
      <c r="F135" s="21" t="s">
        <v>53</v>
      </c>
      <c r="G135" s="17" t="s">
        <v>53</v>
      </c>
      <c r="H135" s="17" t="s">
        <v>53</v>
      </c>
      <c r="I135" s="17" t="s">
        <v>53</v>
      </c>
      <c r="J135" s="17" t="s">
        <v>53</v>
      </c>
      <c r="K135" s="17" t="s">
        <v>53</v>
      </c>
      <c r="L135" s="17" t="s">
        <v>53</v>
      </c>
      <c r="M135" s="17" t="s">
        <v>53</v>
      </c>
      <c r="N135" s="17" t="s">
        <v>53</v>
      </c>
      <c r="O135" s="17" t="s">
        <v>53</v>
      </c>
      <c r="P135" s="23"/>
      <c r="Q135" s="105">
        <f>IF(P135="DA",IF(2022-YEAR(F126)&lt;=9,1,IF(2022-YEAR(F126)&gt;9,IF(2022-YEAR(F126)&lt;=15,1*(1-((2022-YEAR(F126))-9)*0.15),0))),0)</f>
        <v>0</v>
      </c>
    </row>
    <row r="136" spans="1:17" x14ac:dyDescent="0.2">
      <c r="A136" s="112"/>
      <c r="B136" s="32"/>
      <c r="C136" s="19" t="s">
        <v>55</v>
      </c>
      <c r="D136" s="20" t="s">
        <v>53</v>
      </c>
      <c r="E136" s="17" t="s">
        <v>53</v>
      </c>
      <c r="F136" s="21" t="s">
        <v>53</v>
      </c>
      <c r="G136" s="30" t="s">
        <v>53</v>
      </c>
      <c r="H136" s="17" t="s">
        <v>53</v>
      </c>
      <c r="I136" s="17" t="s">
        <v>53</v>
      </c>
      <c r="J136" s="17" t="s">
        <v>53</v>
      </c>
      <c r="K136" s="17" t="s">
        <v>53</v>
      </c>
      <c r="L136" s="17" t="s">
        <v>53</v>
      </c>
      <c r="M136" s="17" t="s">
        <v>53</v>
      </c>
      <c r="N136" s="17" t="s">
        <v>53</v>
      </c>
      <c r="O136" s="17" t="s">
        <v>53</v>
      </c>
      <c r="P136" s="23"/>
      <c r="Q136" s="105">
        <f>IF(P136="DA",IF(2022-YEAR(F126)&lt;=9,1,IF(2022-YEAR(F126)&gt;9,IF(2022-YEAR(F126)&lt;=15,1*(1-((2022-YEAR(F126))-9)*0.15),0))),0)</f>
        <v>0</v>
      </c>
    </row>
    <row r="137" spans="1:17" ht="25.5" x14ac:dyDescent="0.2">
      <c r="A137" s="110">
        <v>14</v>
      </c>
      <c r="B137" s="11" t="s">
        <v>56</v>
      </c>
      <c r="C137" s="36" t="s">
        <v>53</v>
      </c>
      <c r="D137" s="102"/>
      <c r="E137" s="103"/>
      <c r="F137" s="27"/>
      <c r="G137" s="28"/>
      <c r="H137" s="26"/>
      <c r="I137" s="27"/>
      <c r="J137" s="29"/>
      <c r="K137" s="29"/>
      <c r="L137" s="94"/>
      <c r="M137" s="94"/>
      <c r="N137" s="23"/>
      <c r="O137" s="29"/>
      <c r="P137" s="17" t="s">
        <v>53</v>
      </c>
      <c r="Q137" s="105">
        <f>IF(L137="DA",IF(M137="DA",IF(2022-YEAR(F137)&lt;=9,60+SUM(Q138:Q153),IF(2022-YEAR(F137)&gt;9,IF(2022-YEAR(F137)&lt;=15,SUM(Q138:Q153)+60*(1-((2022-YEAR(F137))-9)*0.15),0)))),0)</f>
        <v>0</v>
      </c>
    </row>
    <row r="138" spans="1:17" x14ac:dyDescent="0.2">
      <c r="A138" s="111"/>
      <c r="B138" s="18"/>
      <c r="C138" s="19" t="s">
        <v>57</v>
      </c>
      <c r="D138" s="20" t="s">
        <v>53</v>
      </c>
      <c r="E138" s="17" t="s">
        <v>53</v>
      </c>
      <c r="F138" s="21" t="s">
        <v>53</v>
      </c>
      <c r="G138" s="17" t="s">
        <v>53</v>
      </c>
      <c r="H138" s="17" t="s">
        <v>53</v>
      </c>
      <c r="I138" s="17" t="s">
        <v>53</v>
      </c>
      <c r="J138" s="17" t="s">
        <v>53</v>
      </c>
      <c r="K138" s="17" t="s">
        <v>53</v>
      </c>
      <c r="L138" s="17" t="s">
        <v>53</v>
      </c>
      <c r="M138" s="17" t="s">
        <v>53</v>
      </c>
      <c r="N138" s="17" t="s">
        <v>53</v>
      </c>
      <c r="O138" s="17" t="s">
        <v>53</v>
      </c>
      <c r="P138" s="23"/>
      <c r="Q138" s="105">
        <f>IF(P138="DA",IF(2022-YEAR(F137)&lt;=9,25,IF(2022-YEAR(F137)&gt;9,IF(2022-YEAR(F137)&lt;=15,25*(1-((2022-YEAR(F137))-9)*0.15),0))),0)</f>
        <v>0</v>
      </c>
    </row>
    <row r="139" spans="1:17" x14ac:dyDescent="0.2">
      <c r="A139" s="111"/>
      <c r="B139" s="18"/>
      <c r="C139" s="19" t="s">
        <v>58</v>
      </c>
      <c r="D139" s="20" t="s">
        <v>53</v>
      </c>
      <c r="E139" s="17" t="s">
        <v>53</v>
      </c>
      <c r="F139" s="21" t="s">
        <v>53</v>
      </c>
      <c r="G139" s="17" t="s">
        <v>53</v>
      </c>
      <c r="H139" s="17" t="s">
        <v>53</v>
      </c>
      <c r="I139" s="17" t="s">
        <v>53</v>
      </c>
      <c r="J139" s="17" t="s">
        <v>53</v>
      </c>
      <c r="K139" s="17" t="s">
        <v>53</v>
      </c>
      <c r="L139" s="17" t="s">
        <v>53</v>
      </c>
      <c r="M139" s="17" t="s">
        <v>53</v>
      </c>
      <c r="N139" s="17" t="s">
        <v>53</v>
      </c>
      <c r="O139" s="17" t="s">
        <v>53</v>
      </c>
      <c r="P139" s="23"/>
      <c r="Q139" s="105">
        <f>IF(P139="DA",IF(2022-YEAR(F137)&lt;=9,40,IF(2022-YEAR(F137)&gt;9,IF(2022-YEAR(F137)&lt;=15,40*(1-((2022-YEAR(F137))-9)*0.15),0))),0)</f>
        <v>0</v>
      </c>
    </row>
    <row r="140" spans="1:17" x14ac:dyDescent="0.2">
      <c r="A140" s="111"/>
      <c r="B140" s="18"/>
      <c r="C140" s="19" t="s">
        <v>59</v>
      </c>
      <c r="D140" s="20" t="s">
        <v>53</v>
      </c>
      <c r="E140" s="17" t="s">
        <v>53</v>
      </c>
      <c r="F140" s="21" t="s">
        <v>53</v>
      </c>
      <c r="G140" s="17" t="s">
        <v>53</v>
      </c>
      <c r="H140" s="17" t="s">
        <v>53</v>
      </c>
      <c r="I140" s="17" t="s">
        <v>53</v>
      </c>
      <c r="J140" s="17" t="s">
        <v>53</v>
      </c>
      <c r="K140" s="17" t="s">
        <v>53</v>
      </c>
      <c r="L140" s="17" t="s">
        <v>53</v>
      </c>
      <c r="M140" s="17" t="s">
        <v>53</v>
      </c>
      <c r="N140" s="17" t="s">
        <v>53</v>
      </c>
      <c r="O140" s="17" t="s">
        <v>53</v>
      </c>
      <c r="P140" s="23"/>
      <c r="Q140" s="105">
        <f>IF(P140="DA",IF(2022-YEAR(F137)&lt;=9,70,IF(2022-YEAR(F137)&gt;9,IF(2022-YEAR(F137)&lt;=15,70*(1-((2022-YEAR(F137))-9)*0.15),0))),0)</f>
        <v>0</v>
      </c>
    </row>
    <row r="141" spans="1:17" x14ac:dyDescent="0.2">
      <c r="A141" s="111"/>
      <c r="B141" s="18"/>
      <c r="C141" s="19" t="s">
        <v>60</v>
      </c>
      <c r="D141" s="20" t="s">
        <v>53</v>
      </c>
      <c r="E141" s="17" t="s">
        <v>53</v>
      </c>
      <c r="F141" s="21" t="s">
        <v>53</v>
      </c>
      <c r="G141" s="30" t="s">
        <v>53</v>
      </c>
      <c r="H141" s="17" t="s">
        <v>53</v>
      </c>
      <c r="I141" s="17" t="s">
        <v>53</v>
      </c>
      <c r="J141" s="17" t="s">
        <v>53</v>
      </c>
      <c r="K141" s="17" t="s">
        <v>53</v>
      </c>
      <c r="L141" s="17" t="s">
        <v>53</v>
      </c>
      <c r="M141" s="17" t="s">
        <v>53</v>
      </c>
      <c r="N141" s="17" t="s">
        <v>53</v>
      </c>
      <c r="O141" s="17" t="s">
        <v>53</v>
      </c>
      <c r="P141" s="23"/>
      <c r="Q141" s="105">
        <f>IF(P141="DA",IF(2022-YEAR(F137)&lt;=9,10,IF(2022-YEAR(F137)&gt;9,IF(2022-YEAR(F137)&lt;=15,10*(1-((2022-YEAR(F137))-9)*0.15),0))),0)</f>
        <v>0</v>
      </c>
    </row>
    <row r="142" spans="1:17" x14ac:dyDescent="0.2">
      <c r="A142" s="111"/>
      <c r="B142" s="18"/>
      <c r="C142" s="19" t="s">
        <v>61</v>
      </c>
      <c r="D142" s="20" t="s">
        <v>53</v>
      </c>
      <c r="E142" s="17" t="s">
        <v>53</v>
      </c>
      <c r="F142" s="21" t="s">
        <v>53</v>
      </c>
      <c r="G142" s="30" t="s">
        <v>53</v>
      </c>
      <c r="H142" s="17" t="s">
        <v>53</v>
      </c>
      <c r="I142" s="17" t="s">
        <v>53</v>
      </c>
      <c r="J142" s="17" t="s">
        <v>53</v>
      </c>
      <c r="K142" s="17" t="s">
        <v>53</v>
      </c>
      <c r="L142" s="17" t="s">
        <v>53</v>
      </c>
      <c r="M142" s="17" t="s">
        <v>53</v>
      </c>
      <c r="N142" s="17" t="s">
        <v>53</v>
      </c>
      <c r="O142" s="17" t="s">
        <v>53</v>
      </c>
      <c r="P142" s="23"/>
      <c r="Q142" s="105">
        <f>IF(P142="DA",IF(2022-YEAR(F137)&lt;=9,20,IF(2022-YEAR(F137)&gt;9,IF(2022-YEAR(F137)&lt;=15,20*(1-((2022-YEAR(F137))-9)*0.15),0))),0)</f>
        <v>0</v>
      </c>
    </row>
    <row r="143" spans="1:17" ht="25.5" x14ac:dyDescent="0.2">
      <c r="A143" s="111"/>
      <c r="B143" s="18"/>
      <c r="C143" s="37" t="s">
        <v>62</v>
      </c>
      <c r="D143" s="20" t="s">
        <v>53</v>
      </c>
      <c r="E143" s="17" t="s">
        <v>53</v>
      </c>
      <c r="F143" s="21" t="s">
        <v>53</v>
      </c>
      <c r="G143" s="17" t="s">
        <v>53</v>
      </c>
      <c r="H143" s="17" t="s">
        <v>53</v>
      </c>
      <c r="I143" s="17" t="s">
        <v>53</v>
      </c>
      <c r="J143" s="17" t="s">
        <v>53</v>
      </c>
      <c r="K143" s="17" t="s">
        <v>53</v>
      </c>
      <c r="L143" s="17" t="s">
        <v>53</v>
      </c>
      <c r="M143" s="17" t="s">
        <v>53</v>
      </c>
      <c r="N143" s="17" t="s">
        <v>53</v>
      </c>
      <c r="O143" s="17" t="s">
        <v>53</v>
      </c>
      <c r="P143" s="23"/>
      <c r="Q143" s="105">
        <f>IF(P143="DA",IF(2022-YEAR(F137)&lt;=9,2,IF(2022-YEAR(F137)&gt;9,IF(2022-YEAR(F137)&lt;=15,2*(1-((2022-YEAR(F137))-9)*0.15),0))),0)</f>
        <v>0</v>
      </c>
    </row>
    <row r="144" spans="1:17" ht="25.5" x14ac:dyDescent="0.2">
      <c r="A144" s="111"/>
      <c r="B144" s="18"/>
      <c r="C144" s="37" t="s">
        <v>63</v>
      </c>
      <c r="D144" s="20" t="s">
        <v>53</v>
      </c>
      <c r="E144" s="17" t="s">
        <v>53</v>
      </c>
      <c r="F144" s="21" t="s">
        <v>53</v>
      </c>
      <c r="G144" s="17" t="s">
        <v>53</v>
      </c>
      <c r="H144" s="17" t="s">
        <v>53</v>
      </c>
      <c r="I144" s="17" t="s">
        <v>53</v>
      </c>
      <c r="J144" s="17" t="s">
        <v>53</v>
      </c>
      <c r="K144" s="17" t="s">
        <v>53</v>
      </c>
      <c r="L144" s="17" t="s">
        <v>53</v>
      </c>
      <c r="M144" s="17" t="s">
        <v>53</v>
      </c>
      <c r="N144" s="17" t="s">
        <v>53</v>
      </c>
      <c r="O144" s="17" t="s">
        <v>53</v>
      </c>
      <c r="P144" s="23"/>
      <c r="Q144" s="105">
        <f>IF(P144="DA",IF(2022-YEAR(F137)&lt;=9,2,IF(2022-YEAR(F137)&gt;9,IF(2022-YEAR(F137)&lt;=15,2*(1-((2022-YEAR(F137))-9)*0.15),0))),0)</f>
        <v>0</v>
      </c>
    </row>
    <row r="145" spans="1:17" ht="25.5" x14ac:dyDescent="0.2">
      <c r="A145" s="111"/>
      <c r="B145" s="18"/>
      <c r="C145" s="37" t="s">
        <v>64</v>
      </c>
      <c r="D145" s="20" t="s">
        <v>53</v>
      </c>
      <c r="E145" s="17" t="s">
        <v>53</v>
      </c>
      <c r="F145" s="21" t="s">
        <v>53</v>
      </c>
      <c r="G145" s="17" t="s">
        <v>53</v>
      </c>
      <c r="H145" s="17" t="s">
        <v>53</v>
      </c>
      <c r="I145" s="17" t="s">
        <v>53</v>
      </c>
      <c r="J145" s="17" t="s">
        <v>53</v>
      </c>
      <c r="K145" s="17" t="s">
        <v>53</v>
      </c>
      <c r="L145" s="17" t="s">
        <v>53</v>
      </c>
      <c r="M145" s="17" t="s">
        <v>53</v>
      </c>
      <c r="N145" s="17" t="s">
        <v>53</v>
      </c>
      <c r="O145" s="17" t="s">
        <v>53</v>
      </c>
      <c r="P145" s="23"/>
      <c r="Q145" s="105">
        <f>IF(P145="DA",IF(2022-YEAR(F137)&lt;=9,2,IF(2022-YEAR(F137)&gt;9,IF(2022-YEAR(F137)&lt;=15,2*(1-((2022-YEAR(F137))-9)*0.15),0))),0)</f>
        <v>0</v>
      </c>
    </row>
    <row r="146" spans="1:17" ht="25.5" x14ac:dyDescent="0.2">
      <c r="A146" s="111"/>
      <c r="B146" s="18"/>
      <c r="C146" s="37" t="s">
        <v>65</v>
      </c>
      <c r="D146" s="20" t="s">
        <v>53</v>
      </c>
      <c r="E146" s="17" t="s">
        <v>53</v>
      </c>
      <c r="F146" s="21" t="s">
        <v>53</v>
      </c>
      <c r="G146" s="17" t="s">
        <v>53</v>
      </c>
      <c r="H146" s="17" t="s">
        <v>53</v>
      </c>
      <c r="I146" s="17" t="s">
        <v>53</v>
      </c>
      <c r="J146" s="17" t="s">
        <v>53</v>
      </c>
      <c r="K146" s="17" t="s">
        <v>53</v>
      </c>
      <c r="L146" s="17" t="s">
        <v>53</v>
      </c>
      <c r="M146" s="17" t="s">
        <v>53</v>
      </c>
      <c r="N146" s="17" t="s">
        <v>53</v>
      </c>
      <c r="O146" s="17" t="s">
        <v>53</v>
      </c>
      <c r="P146" s="23"/>
      <c r="Q146" s="105">
        <f>IF(P146="DA",IF(2022-YEAR(F137)&lt;=9,2,IF(2022-YEAR(F137)&gt;9,IF(2022-YEAR(F137)&lt;=15,2*(1-((2022-YEAR(F137))-9)*0.15),0))),0)</f>
        <v>0</v>
      </c>
    </row>
    <row r="147" spans="1:17" ht="38.25" x14ac:dyDescent="0.2">
      <c r="A147" s="111"/>
      <c r="B147" s="18"/>
      <c r="C147" s="37" t="s">
        <v>66</v>
      </c>
      <c r="D147" s="20" t="s">
        <v>53</v>
      </c>
      <c r="E147" s="17" t="s">
        <v>53</v>
      </c>
      <c r="F147" s="21" t="s">
        <v>53</v>
      </c>
      <c r="G147" s="17" t="s">
        <v>53</v>
      </c>
      <c r="H147" s="17" t="s">
        <v>53</v>
      </c>
      <c r="I147" s="17" t="s">
        <v>53</v>
      </c>
      <c r="J147" s="17" t="s">
        <v>53</v>
      </c>
      <c r="K147" s="17" t="s">
        <v>53</v>
      </c>
      <c r="L147" s="17" t="s">
        <v>53</v>
      </c>
      <c r="M147" s="17" t="s">
        <v>53</v>
      </c>
      <c r="N147" s="17" t="s">
        <v>53</v>
      </c>
      <c r="O147" s="17" t="s">
        <v>53</v>
      </c>
      <c r="P147" s="23"/>
      <c r="Q147" s="105">
        <f>IF(P147="DA",IF(2022-YEAR(F137)&lt;=9,2,IF(2022-YEAR(F137)&gt;9,IF(2022-YEAR(F137)&lt;=15,2*(1-((2022-YEAR(F137))-9)*0.15),0))),0)</f>
        <v>0</v>
      </c>
    </row>
    <row r="148" spans="1:17" ht="25.5" x14ac:dyDescent="0.2">
      <c r="A148" s="111"/>
      <c r="B148" s="18"/>
      <c r="C148" s="37" t="s">
        <v>113</v>
      </c>
      <c r="D148" s="20" t="s">
        <v>53</v>
      </c>
      <c r="E148" s="17" t="s">
        <v>53</v>
      </c>
      <c r="F148" s="21" t="s">
        <v>53</v>
      </c>
      <c r="G148" s="17" t="s">
        <v>53</v>
      </c>
      <c r="H148" s="17" t="s">
        <v>53</v>
      </c>
      <c r="I148" s="17" t="s">
        <v>53</v>
      </c>
      <c r="J148" s="17" t="s">
        <v>53</v>
      </c>
      <c r="K148" s="17" t="s">
        <v>53</v>
      </c>
      <c r="L148" s="17" t="s">
        <v>53</v>
      </c>
      <c r="M148" s="17" t="s">
        <v>53</v>
      </c>
      <c r="N148" s="17" t="s">
        <v>53</v>
      </c>
      <c r="O148" s="17" t="s">
        <v>53</v>
      </c>
      <c r="P148" s="23"/>
      <c r="Q148" s="105">
        <f>IF(P148="DA",IF(2022-YEAR(F137)&lt;=9,2,IF(2022-YEAR(F137)&gt;9,IF(2022-YEAR(F137)&lt;=15,2*(1-((2022-YEAR(F137))-9)*0.15),0))),0)</f>
        <v>0</v>
      </c>
    </row>
    <row r="149" spans="1:17" ht="25.5" x14ac:dyDescent="0.2">
      <c r="A149" s="111"/>
      <c r="B149" s="18"/>
      <c r="C149" s="37" t="s">
        <v>118</v>
      </c>
      <c r="D149" s="20" t="s">
        <v>53</v>
      </c>
      <c r="E149" s="17" t="s">
        <v>53</v>
      </c>
      <c r="F149" s="21" t="s">
        <v>53</v>
      </c>
      <c r="G149" s="17" t="s">
        <v>53</v>
      </c>
      <c r="H149" s="17" t="s">
        <v>53</v>
      </c>
      <c r="I149" s="17" t="s">
        <v>53</v>
      </c>
      <c r="J149" s="17" t="s">
        <v>53</v>
      </c>
      <c r="K149" s="17" t="s">
        <v>53</v>
      </c>
      <c r="L149" s="17" t="s">
        <v>53</v>
      </c>
      <c r="M149" s="17" t="s">
        <v>53</v>
      </c>
      <c r="N149" s="17" t="s">
        <v>53</v>
      </c>
      <c r="O149" s="17" t="s">
        <v>53</v>
      </c>
      <c r="P149" s="23"/>
      <c r="Q149" s="105">
        <f>IF(P149="DA",IF(2022-YEAR(F137)&lt;=9,10,IF(2022-YEAR(F137)&gt;9,IF(2022-YEAR(F137)&lt;=15,10*(1-((2022-YEAR(F137))-9)*0.15),0))),0)</f>
        <v>0</v>
      </c>
    </row>
    <row r="150" spans="1:17" x14ac:dyDescent="0.2">
      <c r="A150" s="111"/>
      <c r="B150" s="18"/>
      <c r="C150" s="19" t="s">
        <v>67</v>
      </c>
      <c r="D150" s="20" t="s">
        <v>53</v>
      </c>
      <c r="E150" s="17" t="s">
        <v>53</v>
      </c>
      <c r="F150" s="21" t="s">
        <v>53</v>
      </c>
      <c r="G150" s="17" t="s">
        <v>53</v>
      </c>
      <c r="H150" s="17" t="s">
        <v>53</v>
      </c>
      <c r="I150" s="17" t="s">
        <v>53</v>
      </c>
      <c r="J150" s="17" t="s">
        <v>53</v>
      </c>
      <c r="K150" s="17" t="s">
        <v>53</v>
      </c>
      <c r="L150" s="17" t="s">
        <v>53</v>
      </c>
      <c r="M150" s="17" t="s">
        <v>53</v>
      </c>
      <c r="N150" s="17" t="s">
        <v>53</v>
      </c>
      <c r="O150" s="17" t="s">
        <v>53</v>
      </c>
      <c r="P150" s="23"/>
      <c r="Q150" s="105">
        <f>IF(P150="DA",IF(2022-YEAR(F137)&lt;=9,5,IF(2022-YEAR(F137)&gt;9,IF(2022-YEAR(F137)&lt;=15,5*(1-((2022-YEAR(F137))-9)*0.15),0))),0)</f>
        <v>0</v>
      </c>
    </row>
    <row r="151" spans="1:17" x14ac:dyDescent="0.2">
      <c r="A151" s="111"/>
      <c r="B151" s="18"/>
      <c r="C151" s="19" t="s">
        <v>68</v>
      </c>
      <c r="D151" s="20" t="s">
        <v>53</v>
      </c>
      <c r="E151" s="17" t="s">
        <v>53</v>
      </c>
      <c r="F151" s="21" t="s">
        <v>53</v>
      </c>
      <c r="G151" s="17" t="s">
        <v>53</v>
      </c>
      <c r="H151" s="17" t="s">
        <v>53</v>
      </c>
      <c r="I151" s="17" t="s">
        <v>53</v>
      </c>
      <c r="J151" s="17" t="s">
        <v>53</v>
      </c>
      <c r="K151" s="17" t="s">
        <v>53</v>
      </c>
      <c r="L151" s="17" t="s">
        <v>53</v>
      </c>
      <c r="M151" s="17" t="s">
        <v>53</v>
      </c>
      <c r="N151" s="17" t="s">
        <v>53</v>
      </c>
      <c r="O151" s="17" t="s">
        <v>53</v>
      </c>
      <c r="P151" s="23"/>
      <c r="Q151" s="105">
        <f>IF(P151="DA",IF(2022-YEAR(F137)&lt;=9,1,IF(2022-YEAR(F137)&gt;9,IF(2022-YEAR(F137)&lt;=15,1*(1-((2022-YEAR(F137))-9)*0.15),0))),0)</f>
        <v>0</v>
      </c>
    </row>
    <row r="152" spans="1:17" x14ac:dyDescent="0.2">
      <c r="A152" s="111"/>
      <c r="B152" s="18"/>
      <c r="C152" s="19" t="s">
        <v>69</v>
      </c>
      <c r="D152" s="20" t="s">
        <v>53</v>
      </c>
      <c r="E152" s="17" t="s">
        <v>53</v>
      </c>
      <c r="F152" s="21" t="s">
        <v>53</v>
      </c>
      <c r="G152" s="17" t="s">
        <v>53</v>
      </c>
      <c r="H152" s="17" t="s">
        <v>53</v>
      </c>
      <c r="I152" s="17" t="s">
        <v>53</v>
      </c>
      <c r="J152" s="17" t="s">
        <v>53</v>
      </c>
      <c r="K152" s="17" t="s">
        <v>53</v>
      </c>
      <c r="L152" s="17" t="s">
        <v>53</v>
      </c>
      <c r="M152" s="17" t="s">
        <v>53</v>
      </c>
      <c r="N152" s="17" t="s">
        <v>53</v>
      </c>
      <c r="O152" s="17" t="s">
        <v>53</v>
      </c>
      <c r="P152" s="23"/>
      <c r="Q152" s="105">
        <f>IF(P152="DA",IF(2022-YEAR(F137)&lt;=9,15,IF(2022-YEAR(F137)&gt;9,IF(2022-YEAR(F137)&lt;=15,15*(1-((2022-YEAR(F137))-9)*0.15),0))),0)</f>
        <v>0</v>
      </c>
    </row>
    <row r="153" spans="1:17" ht="25.5" x14ac:dyDescent="0.2">
      <c r="A153" s="112"/>
      <c r="B153" s="18"/>
      <c r="C153" s="37" t="s">
        <v>129</v>
      </c>
      <c r="D153" s="20" t="s">
        <v>53</v>
      </c>
      <c r="E153" s="17" t="s">
        <v>53</v>
      </c>
      <c r="F153" s="21" t="s">
        <v>53</v>
      </c>
      <c r="G153" s="30" t="s">
        <v>53</v>
      </c>
      <c r="H153" s="17" t="s">
        <v>53</v>
      </c>
      <c r="I153" s="17" t="s">
        <v>53</v>
      </c>
      <c r="J153" s="17" t="s">
        <v>53</v>
      </c>
      <c r="K153" s="17" t="s">
        <v>53</v>
      </c>
      <c r="L153" s="17" t="s">
        <v>53</v>
      </c>
      <c r="M153" s="17" t="s">
        <v>53</v>
      </c>
      <c r="N153" s="17" t="s">
        <v>53</v>
      </c>
      <c r="O153" s="17" t="s">
        <v>53</v>
      </c>
      <c r="P153" s="23"/>
      <c r="Q153" s="105">
        <f>IF(P153="DA",IF(2022-YEAR(F137)&lt;=9,20,IF(2022-YEAR(F137)&gt;9,IF(2022-YEAR(F137)&lt;=15,20*(1-((2022-YEAR(F137))-9)*0.15),0))),0)</f>
        <v>0</v>
      </c>
    </row>
    <row r="154" spans="1:17" ht="25.5" x14ac:dyDescent="0.2">
      <c r="A154" s="110">
        <v>15</v>
      </c>
      <c r="B154" s="11" t="s">
        <v>56</v>
      </c>
      <c r="C154" s="36" t="s">
        <v>53</v>
      </c>
      <c r="D154" s="102"/>
      <c r="E154" s="103"/>
      <c r="F154" s="27"/>
      <c r="G154" s="28"/>
      <c r="H154" s="26"/>
      <c r="I154" s="27"/>
      <c r="J154" s="29"/>
      <c r="K154" s="29"/>
      <c r="L154" s="94"/>
      <c r="M154" s="94"/>
      <c r="N154" s="23"/>
      <c r="O154" s="23"/>
      <c r="P154" s="17" t="s">
        <v>53</v>
      </c>
      <c r="Q154" s="105">
        <f>IF(L154="DA",IF(M154="DA",IF(2022-YEAR(F154)&lt;=9,60+SUM(Q155:Q170),IF(2022-YEAR(F154)&gt;9,IF(2022-YEAR(F154)&lt;=15,SUM(Q155:Q170)+60*(1-((2022-YEAR(F154))-9)*0.15),0)))),0)</f>
        <v>0</v>
      </c>
    </row>
    <row r="155" spans="1:17" x14ac:dyDescent="0.2">
      <c r="A155" s="111"/>
      <c r="B155" s="18"/>
      <c r="C155" s="19" t="s">
        <v>57</v>
      </c>
      <c r="D155" s="20" t="s">
        <v>53</v>
      </c>
      <c r="E155" s="17" t="s">
        <v>53</v>
      </c>
      <c r="F155" s="21" t="s">
        <v>53</v>
      </c>
      <c r="G155" s="17" t="s">
        <v>53</v>
      </c>
      <c r="H155" s="17" t="s">
        <v>53</v>
      </c>
      <c r="I155" s="17" t="s">
        <v>53</v>
      </c>
      <c r="J155" s="17" t="s">
        <v>53</v>
      </c>
      <c r="K155" s="17" t="s">
        <v>53</v>
      </c>
      <c r="L155" s="17" t="s">
        <v>53</v>
      </c>
      <c r="M155" s="17" t="s">
        <v>53</v>
      </c>
      <c r="N155" s="17" t="s">
        <v>53</v>
      </c>
      <c r="O155" s="17" t="s">
        <v>53</v>
      </c>
      <c r="P155" s="23"/>
      <c r="Q155" s="105">
        <f>IF(P155="DA",IF(2022-YEAR(F154)&lt;=9,25,IF(2022-YEAR(F154)&gt;9,IF(2022-YEAR(F154)&lt;=15,25*(1-((2022-YEAR(F154))-9)*0.15),0))),0)</f>
        <v>0</v>
      </c>
    </row>
    <row r="156" spans="1:17" x14ac:dyDescent="0.2">
      <c r="A156" s="111"/>
      <c r="B156" s="18"/>
      <c r="C156" s="19" t="s">
        <v>58</v>
      </c>
      <c r="D156" s="20" t="s">
        <v>53</v>
      </c>
      <c r="E156" s="17" t="s">
        <v>53</v>
      </c>
      <c r="F156" s="21" t="s">
        <v>53</v>
      </c>
      <c r="G156" s="17" t="s">
        <v>53</v>
      </c>
      <c r="H156" s="17" t="s">
        <v>53</v>
      </c>
      <c r="I156" s="17" t="s">
        <v>53</v>
      </c>
      <c r="J156" s="17" t="s">
        <v>53</v>
      </c>
      <c r="K156" s="17" t="s">
        <v>53</v>
      </c>
      <c r="L156" s="17" t="s">
        <v>53</v>
      </c>
      <c r="M156" s="17" t="s">
        <v>53</v>
      </c>
      <c r="N156" s="17" t="s">
        <v>53</v>
      </c>
      <c r="O156" s="17" t="s">
        <v>53</v>
      </c>
      <c r="P156" s="23"/>
      <c r="Q156" s="105">
        <f>IF(P156="DA",IF(2022-YEAR(F154)&lt;=9,40,IF(2022-YEAR(F154)&gt;9,IF(2022-YEAR(F154)&lt;=15,40*(1-((2022-YEAR(F154))-9)*0.15),0))),0)</f>
        <v>0</v>
      </c>
    </row>
    <row r="157" spans="1:17" x14ac:dyDescent="0.2">
      <c r="A157" s="111"/>
      <c r="B157" s="18"/>
      <c r="C157" s="19" t="s">
        <v>59</v>
      </c>
      <c r="D157" s="20" t="s">
        <v>53</v>
      </c>
      <c r="E157" s="17" t="s">
        <v>53</v>
      </c>
      <c r="F157" s="21" t="s">
        <v>53</v>
      </c>
      <c r="G157" s="17" t="s">
        <v>53</v>
      </c>
      <c r="H157" s="17" t="s">
        <v>53</v>
      </c>
      <c r="I157" s="17" t="s">
        <v>53</v>
      </c>
      <c r="J157" s="17" t="s">
        <v>53</v>
      </c>
      <c r="K157" s="17" t="s">
        <v>53</v>
      </c>
      <c r="L157" s="17" t="s">
        <v>53</v>
      </c>
      <c r="M157" s="17" t="s">
        <v>53</v>
      </c>
      <c r="N157" s="17" t="s">
        <v>53</v>
      </c>
      <c r="O157" s="17" t="s">
        <v>53</v>
      </c>
      <c r="P157" s="23"/>
      <c r="Q157" s="105">
        <f>IF(P157="DA",IF(2022-YEAR(F154)&lt;=9,70,IF(2022-YEAR(F154)&gt;9,IF(2022-YEAR(F154)&lt;=15,70*(1-((2022-YEAR(F154))-9)*0.15),0))),0)</f>
        <v>0</v>
      </c>
    </row>
    <row r="158" spans="1:17" x14ac:dyDescent="0.2">
      <c r="A158" s="111"/>
      <c r="B158" s="18"/>
      <c r="C158" s="19" t="s">
        <v>60</v>
      </c>
      <c r="D158" s="20" t="s">
        <v>53</v>
      </c>
      <c r="E158" s="17" t="s">
        <v>53</v>
      </c>
      <c r="F158" s="21" t="s">
        <v>53</v>
      </c>
      <c r="G158" s="30" t="s">
        <v>53</v>
      </c>
      <c r="H158" s="17" t="s">
        <v>53</v>
      </c>
      <c r="I158" s="17" t="s">
        <v>53</v>
      </c>
      <c r="J158" s="17" t="s">
        <v>53</v>
      </c>
      <c r="K158" s="17" t="s">
        <v>53</v>
      </c>
      <c r="L158" s="17" t="s">
        <v>53</v>
      </c>
      <c r="M158" s="17" t="s">
        <v>53</v>
      </c>
      <c r="N158" s="17" t="s">
        <v>53</v>
      </c>
      <c r="O158" s="17" t="s">
        <v>53</v>
      </c>
      <c r="P158" s="23"/>
      <c r="Q158" s="105">
        <f>IF(P158="DA",IF(2022-YEAR(F154)&lt;=9,10,IF(2022-YEAR(F154)&gt;9,IF(2022-YEAR(F154)&lt;=15,10*(1-((2022-YEAR(F154))-9)*0.15),0))),0)</f>
        <v>0</v>
      </c>
    </row>
    <row r="159" spans="1:17" x14ac:dyDescent="0.2">
      <c r="A159" s="111"/>
      <c r="B159" s="18"/>
      <c r="C159" s="19" t="s">
        <v>61</v>
      </c>
      <c r="D159" s="20" t="s">
        <v>53</v>
      </c>
      <c r="E159" s="17" t="s">
        <v>53</v>
      </c>
      <c r="F159" s="21" t="s">
        <v>53</v>
      </c>
      <c r="G159" s="30" t="s">
        <v>53</v>
      </c>
      <c r="H159" s="17" t="s">
        <v>53</v>
      </c>
      <c r="I159" s="17" t="s">
        <v>53</v>
      </c>
      <c r="J159" s="17" t="s">
        <v>53</v>
      </c>
      <c r="K159" s="17" t="s">
        <v>53</v>
      </c>
      <c r="L159" s="17" t="s">
        <v>53</v>
      </c>
      <c r="M159" s="17" t="s">
        <v>53</v>
      </c>
      <c r="N159" s="17" t="s">
        <v>53</v>
      </c>
      <c r="O159" s="17" t="s">
        <v>53</v>
      </c>
      <c r="P159" s="23"/>
      <c r="Q159" s="105">
        <f>IF(P159="DA",IF(2022-YEAR(F154)&lt;=9,20,IF(2022-YEAR(F154)&gt;9,IF(2022-YEAR(F154)&lt;=15,20*(1-((2022-YEAR(F154))-9)*0.15),0))),0)</f>
        <v>0</v>
      </c>
    </row>
    <row r="160" spans="1:17" ht="25.5" x14ac:dyDescent="0.2">
      <c r="A160" s="111"/>
      <c r="B160" s="18"/>
      <c r="C160" s="37" t="s">
        <v>62</v>
      </c>
      <c r="D160" s="20" t="s">
        <v>53</v>
      </c>
      <c r="E160" s="17" t="s">
        <v>53</v>
      </c>
      <c r="F160" s="21" t="s">
        <v>53</v>
      </c>
      <c r="G160" s="17" t="s">
        <v>53</v>
      </c>
      <c r="H160" s="17" t="s">
        <v>53</v>
      </c>
      <c r="I160" s="17" t="s">
        <v>53</v>
      </c>
      <c r="J160" s="17" t="s">
        <v>53</v>
      </c>
      <c r="K160" s="17" t="s">
        <v>53</v>
      </c>
      <c r="L160" s="17" t="s">
        <v>53</v>
      </c>
      <c r="M160" s="17" t="s">
        <v>53</v>
      </c>
      <c r="N160" s="17" t="s">
        <v>53</v>
      </c>
      <c r="O160" s="17" t="s">
        <v>53</v>
      </c>
      <c r="P160" s="23"/>
      <c r="Q160" s="105">
        <f>IF(P160="DA",IF(2022-YEAR(F154)&lt;=9,2,IF(2022-YEAR(F154)&gt;9,IF(2022-YEAR(F154)&lt;=15,2*(1-((2022-YEAR(F154))-9)*0.15),0))),0)</f>
        <v>0</v>
      </c>
    </row>
    <row r="161" spans="1:17" ht="25.5" x14ac:dyDescent="0.2">
      <c r="A161" s="111"/>
      <c r="B161" s="18"/>
      <c r="C161" s="37" t="s">
        <v>63</v>
      </c>
      <c r="D161" s="20" t="s">
        <v>53</v>
      </c>
      <c r="E161" s="17" t="s">
        <v>53</v>
      </c>
      <c r="F161" s="21" t="s">
        <v>53</v>
      </c>
      <c r="G161" s="17" t="s">
        <v>53</v>
      </c>
      <c r="H161" s="17" t="s">
        <v>53</v>
      </c>
      <c r="I161" s="17" t="s">
        <v>53</v>
      </c>
      <c r="J161" s="17" t="s">
        <v>53</v>
      </c>
      <c r="K161" s="17" t="s">
        <v>53</v>
      </c>
      <c r="L161" s="17" t="s">
        <v>53</v>
      </c>
      <c r="M161" s="17" t="s">
        <v>53</v>
      </c>
      <c r="N161" s="17" t="s">
        <v>53</v>
      </c>
      <c r="O161" s="17" t="s">
        <v>53</v>
      </c>
      <c r="P161" s="23"/>
      <c r="Q161" s="105">
        <f>IF(P161="DA",IF(2022-YEAR(F154)&lt;=9,2,IF(2022-YEAR(F154)&gt;9,IF(2022-YEAR(F154)&lt;=15,2*(1-((2022-YEAR(F154))-9)*0.15),0))),0)</f>
        <v>0</v>
      </c>
    </row>
    <row r="162" spans="1:17" ht="25.5" x14ac:dyDescent="0.2">
      <c r="A162" s="111"/>
      <c r="B162" s="18"/>
      <c r="C162" s="37" t="s">
        <v>64</v>
      </c>
      <c r="D162" s="20" t="s">
        <v>53</v>
      </c>
      <c r="E162" s="17" t="s">
        <v>53</v>
      </c>
      <c r="F162" s="21" t="s">
        <v>53</v>
      </c>
      <c r="G162" s="17" t="s">
        <v>53</v>
      </c>
      <c r="H162" s="17" t="s">
        <v>53</v>
      </c>
      <c r="I162" s="17" t="s">
        <v>53</v>
      </c>
      <c r="J162" s="17" t="s">
        <v>53</v>
      </c>
      <c r="K162" s="17" t="s">
        <v>53</v>
      </c>
      <c r="L162" s="17" t="s">
        <v>53</v>
      </c>
      <c r="M162" s="17" t="s">
        <v>53</v>
      </c>
      <c r="N162" s="17" t="s">
        <v>53</v>
      </c>
      <c r="O162" s="17" t="s">
        <v>53</v>
      </c>
      <c r="P162" s="23"/>
      <c r="Q162" s="105">
        <f>IF(P162="DA",IF(2022-YEAR(F154)&lt;=9,2,IF(2022-YEAR(F154)&gt;9,IF(2022-YEAR(F154)&lt;=15,2*(1-((2022-YEAR(F154))-9)*0.15),0))),0)</f>
        <v>0</v>
      </c>
    </row>
    <row r="163" spans="1:17" ht="25.5" x14ac:dyDescent="0.2">
      <c r="A163" s="111"/>
      <c r="B163" s="18"/>
      <c r="C163" s="37" t="s">
        <v>65</v>
      </c>
      <c r="D163" s="20" t="s">
        <v>53</v>
      </c>
      <c r="E163" s="17" t="s">
        <v>53</v>
      </c>
      <c r="F163" s="21" t="s">
        <v>53</v>
      </c>
      <c r="G163" s="17" t="s">
        <v>53</v>
      </c>
      <c r="H163" s="17" t="s">
        <v>53</v>
      </c>
      <c r="I163" s="17" t="s">
        <v>53</v>
      </c>
      <c r="J163" s="17" t="s">
        <v>53</v>
      </c>
      <c r="K163" s="17" t="s">
        <v>53</v>
      </c>
      <c r="L163" s="17" t="s">
        <v>53</v>
      </c>
      <c r="M163" s="17" t="s">
        <v>53</v>
      </c>
      <c r="N163" s="17" t="s">
        <v>53</v>
      </c>
      <c r="O163" s="17" t="s">
        <v>53</v>
      </c>
      <c r="P163" s="23"/>
      <c r="Q163" s="105">
        <f>IF(P163="DA",IF(2022-YEAR(F154)&lt;=9,2,IF(2022-YEAR(F154)&gt;9,IF(2022-YEAR(F154)&lt;=15,2*(1-((2022-YEAR(F154))-9)*0.15),0))),0)</f>
        <v>0</v>
      </c>
    </row>
    <row r="164" spans="1:17" ht="38.25" x14ac:dyDescent="0.2">
      <c r="A164" s="111"/>
      <c r="B164" s="18"/>
      <c r="C164" s="37" t="s">
        <v>66</v>
      </c>
      <c r="D164" s="20" t="s">
        <v>53</v>
      </c>
      <c r="E164" s="17" t="s">
        <v>53</v>
      </c>
      <c r="F164" s="21" t="s">
        <v>53</v>
      </c>
      <c r="G164" s="17" t="s">
        <v>53</v>
      </c>
      <c r="H164" s="17" t="s">
        <v>53</v>
      </c>
      <c r="I164" s="17" t="s">
        <v>53</v>
      </c>
      <c r="J164" s="17" t="s">
        <v>53</v>
      </c>
      <c r="K164" s="17" t="s">
        <v>53</v>
      </c>
      <c r="L164" s="17" t="s">
        <v>53</v>
      </c>
      <c r="M164" s="17" t="s">
        <v>53</v>
      </c>
      <c r="N164" s="17" t="s">
        <v>53</v>
      </c>
      <c r="O164" s="17" t="s">
        <v>53</v>
      </c>
      <c r="P164" s="23"/>
      <c r="Q164" s="105">
        <f>IF(P164="DA",IF(2022-YEAR(F154)&lt;=9,2,IF(2022-YEAR(F154)&gt;9,IF(2022-YEAR(F154)&lt;=15,2*(1-((2022-YEAR(F154))-9)*0.15),0))),0)</f>
        <v>0</v>
      </c>
    </row>
    <row r="165" spans="1:17" ht="25.5" x14ac:dyDescent="0.2">
      <c r="A165" s="111"/>
      <c r="B165" s="18"/>
      <c r="C165" s="37" t="s">
        <v>113</v>
      </c>
      <c r="D165" s="20" t="s">
        <v>53</v>
      </c>
      <c r="E165" s="17" t="s">
        <v>53</v>
      </c>
      <c r="F165" s="21" t="s">
        <v>53</v>
      </c>
      <c r="G165" s="17" t="s">
        <v>53</v>
      </c>
      <c r="H165" s="17" t="s">
        <v>53</v>
      </c>
      <c r="I165" s="17" t="s">
        <v>53</v>
      </c>
      <c r="J165" s="17" t="s">
        <v>53</v>
      </c>
      <c r="K165" s="17" t="s">
        <v>53</v>
      </c>
      <c r="L165" s="17" t="s">
        <v>53</v>
      </c>
      <c r="M165" s="17" t="s">
        <v>53</v>
      </c>
      <c r="N165" s="17" t="s">
        <v>53</v>
      </c>
      <c r="O165" s="17" t="s">
        <v>53</v>
      </c>
      <c r="P165" s="23"/>
      <c r="Q165" s="105">
        <f>IF(P165="DA",IF(2022-YEAR(F154)&lt;=9,2,IF(2022-YEAR(F154)&gt;9,IF(2022-YEAR(F154)&lt;=15,2*(1-((2022-YEAR(F154))-9)*0.15),0))),0)</f>
        <v>0</v>
      </c>
    </row>
    <row r="166" spans="1:17" ht="25.5" x14ac:dyDescent="0.2">
      <c r="A166" s="111"/>
      <c r="B166" s="18"/>
      <c r="C166" s="37" t="s">
        <v>118</v>
      </c>
      <c r="D166" s="20" t="s">
        <v>53</v>
      </c>
      <c r="E166" s="17" t="s">
        <v>53</v>
      </c>
      <c r="F166" s="21" t="s">
        <v>53</v>
      </c>
      <c r="G166" s="17" t="s">
        <v>53</v>
      </c>
      <c r="H166" s="17" t="s">
        <v>53</v>
      </c>
      <c r="I166" s="17" t="s">
        <v>53</v>
      </c>
      <c r="J166" s="17" t="s">
        <v>53</v>
      </c>
      <c r="K166" s="17" t="s">
        <v>53</v>
      </c>
      <c r="L166" s="17" t="s">
        <v>53</v>
      </c>
      <c r="M166" s="17" t="s">
        <v>53</v>
      </c>
      <c r="N166" s="17" t="s">
        <v>53</v>
      </c>
      <c r="O166" s="17" t="s">
        <v>53</v>
      </c>
      <c r="P166" s="23"/>
      <c r="Q166" s="105">
        <f>IF(P166="DA",IF(2022-YEAR(F154)&lt;=9,10,IF(2022-YEAR(F154)&gt;9,IF(2022-YEAR(F154)&lt;=15,10*(1-((2022-YEAR(F154))-9)*0.15),0))),0)</f>
        <v>0</v>
      </c>
    </row>
    <row r="167" spans="1:17" x14ac:dyDescent="0.2">
      <c r="A167" s="111"/>
      <c r="B167" s="18"/>
      <c r="C167" s="19" t="s">
        <v>67</v>
      </c>
      <c r="D167" s="20" t="s">
        <v>53</v>
      </c>
      <c r="E167" s="17" t="s">
        <v>53</v>
      </c>
      <c r="F167" s="21" t="s">
        <v>53</v>
      </c>
      <c r="G167" s="17" t="s">
        <v>53</v>
      </c>
      <c r="H167" s="17" t="s">
        <v>53</v>
      </c>
      <c r="I167" s="17" t="s">
        <v>53</v>
      </c>
      <c r="J167" s="17" t="s">
        <v>53</v>
      </c>
      <c r="K167" s="17" t="s">
        <v>53</v>
      </c>
      <c r="L167" s="17" t="s">
        <v>53</v>
      </c>
      <c r="M167" s="17" t="s">
        <v>53</v>
      </c>
      <c r="N167" s="17" t="s">
        <v>53</v>
      </c>
      <c r="O167" s="17" t="s">
        <v>53</v>
      </c>
      <c r="P167" s="23"/>
      <c r="Q167" s="105">
        <f>IF(P167="DA",IF(2022-YEAR(F154)&lt;=9,5,IF(2022-YEAR(F154)&gt;9,IF(2022-YEAR(F154)&lt;=15,5*(1-((2022-YEAR(F154))-9)*0.15),0))),0)</f>
        <v>0</v>
      </c>
    </row>
    <row r="168" spans="1:17" x14ac:dyDescent="0.2">
      <c r="A168" s="111"/>
      <c r="B168" s="18"/>
      <c r="C168" s="19" t="s">
        <v>68</v>
      </c>
      <c r="D168" s="20" t="s">
        <v>53</v>
      </c>
      <c r="E168" s="17" t="s">
        <v>53</v>
      </c>
      <c r="F168" s="21" t="s">
        <v>53</v>
      </c>
      <c r="G168" s="17" t="s">
        <v>53</v>
      </c>
      <c r="H168" s="17" t="s">
        <v>53</v>
      </c>
      <c r="I168" s="17" t="s">
        <v>53</v>
      </c>
      <c r="J168" s="17" t="s">
        <v>53</v>
      </c>
      <c r="K168" s="17" t="s">
        <v>53</v>
      </c>
      <c r="L168" s="17" t="s">
        <v>53</v>
      </c>
      <c r="M168" s="17" t="s">
        <v>53</v>
      </c>
      <c r="N168" s="17" t="s">
        <v>53</v>
      </c>
      <c r="O168" s="17" t="s">
        <v>53</v>
      </c>
      <c r="P168" s="23"/>
      <c r="Q168" s="105">
        <f>IF(P168="DA",IF(2022-YEAR(F154)&lt;=9,1,IF(2022-YEAR(F154)&gt;9,IF(2022-YEAR(F154)&lt;=15,1*(1-((2022-YEAR(F154))-9)*0.15),0))),0)</f>
        <v>0</v>
      </c>
    </row>
    <row r="169" spans="1:17" x14ac:dyDescent="0.2">
      <c r="A169" s="111"/>
      <c r="B169" s="18"/>
      <c r="C169" s="19" t="s">
        <v>69</v>
      </c>
      <c r="D169" s="20" t="s">
        <v>53</v>
      </c>
      <c r="E169" s="17" t="s">
        <v>53</v>
      </c>
      <c r="F169" s="21" t="s">
        <v>53</v>
      </c>
      <c r="G169" s="17" t="s">
        <v>53</v>
      </c>
      <c r="H169" s="17" t="s">
        <v>53</v>
      </c>
      <c r="I169" s="17" t="s">
        <v>53</v>
      </c>
      <c r="J169" s="17" t="s">
        <v>53</v>
      </c>
      <c r="K169" s="17" t="s">
        <v>53</v>
      </c>
      <c r="L169" s="17" t="s">
        <v>53</v>
      </c>
      <c r="M169" s="17" t="s">
        <v>53</v>
      </c>
      <c r="N169" s="17" t="s">
        <v>53</v>
      </c>
      <c r="O169" s="17" t="s">
        <v>53</v>
      </c>
      <c r="P169" s="23"/>
      <c r="Q169" s="105">
        <f>IF(P169="DA",IF(2022-YEAR(F154)&lt;=9,15,IF(2022-YEAR(F154)&gt;9,IF(2022-YEAR(F154)&lt;=15,15*(1-((2022-YEAR(F154))-9)*0.15),0))),0)</f>
        <v>0</v>
      </c>
    </row>
    <row r="170" spans="1:17" ht="25.5" x14ac:dyDescent="0.2">
      <c r="A170" s="112"/>
      <c r="B170" s="18"/>
      <c r="C170" s="37" t="s">
        <v>129</v>
      </c>
      <c r="D170" s="20" t="s">
        <v>53</v>
      </c>
      <c r="E170" s="17" t="s">
        <v>53</v>
      </c>
      <c r="F170" s="21" t="s">
        <v>53</v>
      </c>
      <c r="G170" s="30" t="s">
        <v>53</v>
      </c>
      <c r="H170" s="17" t="s">
        <v>53</v>
      </c>
      <c r="I170" s="17" t="s">
        <v>53</v>
      </c>
      <c r="J170" s="17" t="s">
        <v>53</v>
      </c>
      <c r="K170" s="17" t="s">
        <v>53</v>
      </c>
      <c r="L170" s="17" t="s">
        <v>53</v>
      </c>
      <c r="M170" s="17" t="s">
        <v>53</v>
      </c>
      <c r="N170" s="17" t="s">
        <v>53</v>
      </c>
      <c r="O170" s="17" t="s">
        <v>53</v>
      </c>
      <c r="P170" s="23"/>
      <c r="Q170" s="105">
        <f>IF(P170="DA",IF(2022-YEAR(F154)&lt;=9,20,IF(2022-YEAR(F154)&gt;9,IF(2022-YEAR(F154)&lt;=15,20*(1-((2022-YEAR(F154))-9)*0.15),0))),0)</f>
        <v>0</v>
      </c>
    </row>
    <row r="171" spans="1:17" ht="38.25" x14ac:dyDescent="0.2">
      <c r="A171" s="110">
        <v>16</v>
      </c>
      <c r="B171" s="11" t="s">
        <v>110</v>
      </c>
      <c r="C171" s="36" t="s">
        <v>53</v>
      </c>
      <c r="D171" s="107"/>
      <c r="E171" s="38"/>
      <c r="F171" s="27"/>
      <c r="G171" s="28"/>
      <c r="H171" s="26"/>
      <c r="I171" s="27"/>
      <c r="J171" s="29"/>
      <c r="K171" s="29"/>
      <c r="L171" s="94"/>
      <c r="M171" s="94"/>
      <c r="N171" s="23"/>
      <c r="O171" s="29"/>
      <c r="P171" s="17" t="s">
        <v>53</v>
      </c>
      <c r="Q171" s="105">
        <f>IF(L171="DA",IF(M171="DA",IF(2022-YEAR(F171)&lt;=9,100+SUM(Q172:Q184),IF(2022-YEAR(F171)&gt;9,IF(2022-YEAR(F171)&lt;=15,SUM(Q172:Q184)+100*(1-((2022-YEAR(F171))-9)*0.15),0)))),0)</f>
        <v>0</v>
      </c>
    </row>
    <row r="172" spans="1:17" x14ac:dyDescent="0.2">
      <c r="A172" s="111"/>
      <c r="B172" s="18"/>
      <c r="C172" s="37" t="s">
        <v>70</v>
      </c>
      <c r="D172" s="20" t="s">
        <v>53</v>
      </c>
      <c r="E172" s="17" t="s">
        <v>53</v>
      </c>
      <c r="F172" s="21" t="s">
        <v>53</v>
      </c>
      <c r="G172" s="30" t="s">
        <v>53</v>
      </c>
      <c r="H172" s="17" t="s">
        <v>53</v>
      </c>
      <c r="I172" s="17" t="s">
        <v>53</v>
      </c>
      <c r="J172" s="17" t="s">
        <v>53</v>
      </c>
      <c r="K172" s="17" t="s">
        <v>53</v>
      </c>
      <c r="L172" s="17" t="s">
        <v>53</v>
      </c>
      <c r="M172" s="17" t="s">
        <v>53</v>
      </c>
      <c r="N172" s="17" t="s">
        <v>53</v>
      </c>
      <c r="O172" s="17" t="s">
        <v>53</v>
      </c>
      <c r="P172" s="23"/>
      <c r="Q172" s="105">
        <f>IF(2022-YEAR(F171)&lt;=9,20*P172,IF(2022-YEAR(F171)&gt;9,IF(2022-YEAR(F171)&lt;=15,20*P172*(1-((2022-YEAR(F171))-9)*0.15),0)))</f>
        <v>0</v>
      </c>
    </row>
    <row r="173" spans="1:17" ht="25.5" x14ac:dyDescent="0.2">
      <c r="A173" s="111"/>
      <c r="B173" s="18"/>
      <c r="C173" s="37" t="s">
        <v>71</v>
      </c>
      <c r="D173" s="20" t="s">
        <v>53</v>
      </c>
      <c r="E173" s="17" t="s">
        <v>53</v>
      </c>
      <c r="F173" s="21" t="s">
        <v>53</v>
      </c>
      <c r="G173" s="17" t="s">
        <v>53</v>
      </c>
      <c r="H173" s="17" t="s">
        <v>53</v>
      </c>
      <c r="I173" s="17" t="s">
        <v>53</v>
      </c>
      <c r="J173" s="17" t="s">
        <v>53</v>
      </c>
      <c r="K173" s="17" t="s">
        <v>53</v>
      </c>
      <c r="L173" s="17" t="s">
        <v>53</v>
      </c>
      <c r="M173" s="17" t="s">
        <v>53</v>
      </c>
      <c r="N173" s="17" t="s">
        <v>53</v>
      </c>
      <c r="O173" s="17" t="s">
        <v>53</v>
      </c>
      <c r="P173" s="23"/>
      <c r="Q173" s="105">
        <f>IF(P173="DA",IF(2022-YEAR(F171)&lt;=9,10,IF(2022-YEAR(F171)&gt;9,IF(2022-YEAR(F171)&lt;=15,10*(1-((2022-YEAR(F171))-9)*0.15),0))),0)</f>
        <v>0</v>
      </c>
    </row>
    <row r="174" spans="1:17" x14ac:dyDescent="0.2">
      <c r="A174" s="111"/>
      <c r="B174" s="18"/>
      <c r="C174" s="37" t="s">
        <v>72</v>
      </c>
      <c r="D174" s="20" t="s">
        <v>53</v>
      </c>
      <c r="E174" s="17" t="s">
        <v>53</v>
      </c>
      <c r="F174" s="21" t="s">
        <v>53</v>
      </c>
      <c r="G174" s="17" t="s">
        <v>53</v>
      </c>
      <c r="H174" s="17" t="s">
        <v>53</v>
      </c>
      <c r="I174" s="17" t="s">
        <v>53</v>
      </c>
      <c r="J174" s="17" t="s">
        <v>53</v>
      </c>
      <c r="K174" s="17" t="s">
        <v>53</v>
      </c>
      <c r="L174" s="17" t="s">
        <v>53</v>
      </c>
      <c r="M174" s="17" t="s">
        <v>53</v>
      </c>
      <c r="N174" s="17" t="s">
        <v>53</v>
      </c>
      <c r="O174" s="17" t="s">
        <v>53</v>
      </c>
      <c r="P174" s="23"/>
      <c r="Q174" s="105">
        <f>IF(P174="DA",IF(2022-YEAR(F171)&lt;=9,10,IF(2022-YEAR(F171)&gt;9,IF(2022-YEAR(F171)&lt;=15,10*(1-((2022-YEAR(F171))-9)*0.15),0))),0)</f>
        <v>0</v>
      </c>
    </row>
    <row r="175" spans="1:17" ht="25.5" x14ac:dyDescent="0.2">
      <c r="A175" s="111"/>
      <c r="B175" s="18"/>
      <c r="C175" s="37" t="s">
        <v>73</v>
      </c>
      <c r="D175" s="20" t="s">
        <v>53</v>
      </c>
      <c r="E175" s="17" t="s">
        <v>53</v>
      </c>
      <c r="F175" s="21" t="s">
        <v>53</v>
      </c>
      <c r="G175" s="17" t="s">
        <v>53</v>
      </c>
      <c r="H175" s="17" t="s">
        <v>53</v>
      </c>
      <c r="I175" s="17" t="s">
        <v>53</v>
      </c>
      <c r="J175" s="17" t="s">
        <v>53</v>
      </c>
      <c r="K175" s="17" t="s">
        <v>53</v>
      </c>
      <c r="L175" s="17" t="s">
        <v>53</v>
      </c>
      <c r="M175" s="17" t="s">
        <v>53</v>
      </c>
      <c r="N175" s="17" t="s">
        <v>53</v>
      </c>
      <c r="O175" s="17" t="s">
        <v>53</v>
      </c>
      <c r="P175" s="23"/>
      <c r="Q175" s="105">
        <f>IF(P175="DA",IF(2022-YEAR(F171)&lt;=9,10,IF(2022-YEAR(F171)&gt;9,IF(2022-YEAR(F171)&lt;=15,10*(1-((2022-YEAR(F171))-9)*0.15),0))),0)</f>
        <v>0</v>
      </c>
    </row>
    <row r="176" spans="1:17" ht="25.5" x14ac:dyDescent="0.2">
      <c r="A176" s="111"/>
      <c r="B176" s="18"/>
      <c r="C176" s="37" t="s">
        <v>119</v>
      </c>
      <c r="D176" s="20" t="s">
        <v>53</v>
      </c>
      <c r="E176" s="17" t="s">
        <v>53</v>
      </c>
      <c r="F176" s="21" t="s">
        <v>53</v>
      </c>
      <c r="G176" s="17" t="s">
        <v>53</v>
      </c>
      <c r="H176" s="17" t="s">
        <v>53</v>
      </c>
      <c r="I176" s="17" t="s">
        <v>53</v>
      </c>
      <c r="J176" s="17" t="s">
        <v>53</v>
      </c>
      <c r="K176" s="17" t="s">
        <v>53</v>
      </c>
      <c r="L176" s="17" t="s">
        <v>53</v>
      </c>
      <c r="M176" s="17" t="s">
        <v>53</v>
      </c>
      <c r="N176" s="17" t="s">
        <v>53</v>
      </c>
      <c r="O176" s="17" t="s">
        <v>53</v>
      </c>
      <c r="P176" s="23"/>
      <c r="Q176" s="105">
        <f>IF(P176="DA",IF(2022-YEAR(F171)&lt;=9,10,IF(2022-YEAR(F171)&gt;9,IF(2022-YEAR(F171)&lt;=15,10*(1-((2022-YEAR(F171))-9)*0.15),0))),0)</f>
        <v>0</v>
      </c>
    </row>
    <row r="177" spans="1:17" x14ac:dyDescent="0.2">
      <c r="A177" s="111"/>
      <c r="B177" s="18"/>
      <c r="C177" s="37" t="s">
        <v>75</v>
      </c>
      <c r="D177" s="20" t="s">
        <v>53</v>
      </c>
      <c r="E177" s="17" t="s">
        <v>53</v>
      </c>
      <c r="F177" s="21" t="s">
        <v>53</v>
      </c>
      <c r="G177" s="17" t="s">
        <v>53</v>
      </c>
      <c r="H177" s="17" t="s">
        <v>53</v>
      </c>
      <c r="I177" s="17" t="s">
        <v>53</v>
      </c>
      <c r="J177" s="17" t="s">
        <v>53</v>
      </c>
      <c r="K177" s="17" t="s">
        <v>53</v>
      </c>
      <c r="L177" s="17" t="s">
        <v>53</v>
      </c>
      <c r="M177" s="17" t="s">
        <v>53</v>
      </c>
      <c r="N177" s="17" t="s">
        <v>53</v>
      </c>
      <c r="O177" s="17" t="s">
        <v>53</v>
      </c>
      <c r="P177" s="23"/>
      <c r="Q177" s="105">
        <f>IF(P177="DA",IF(2022-YEAR(F171)&lt;=9,10,IF(2022-YEAR(F171)&gt;9,IF(2022-YEAR(F171)&lt;=15,10*(1-((2022-YEAR(F171))-9)*0.15),0))),0)</f>
        <v>0</v>
      </c>
    </row>
    <row r="178" spans="1:17" ht="25.5" x14ac:dyDescent="0.2">
      <c r="A178" s="111"/>
      <c r="B178" s="18"/>
      <c r="C178" s="37" t="s">
        <v>76</v>
      </c>
      <c r="D178" s="20" t="s">
        <v>53</v>
      </c>
      <c r="E178" s="17" t="s">
        <v>53</v>
      </c>
      <c r="F178" s="21" t="s">
        <v>53</v>
      </c>
      <c r="G178" s="17" t="s">
        <v>53</v>
      </c>
      <c r="H178" s="17" t="s">
        <v>53</v>
      </c>
      <c r="I178" s="17" t="s">
        <v>53</v>
      </c>
      <c r="J178" s="17" t="s">
        <v>53</v>
      </c>
      <c r="K178" s="17" t="s">
        <v>53</v>
      </c>
      <c r="L178" s="17" t="s">
        <v>53</v>
      </c>
      <c r="M178" s="17" t="s">
        <v>53</v>
      </c>
      <c r="N178" s="17" t="s">
        <v>53</v>
      </c>
      <c r="O178" s="17" t="s">
        <v>53</v>
      </c>
      <c r="P178" s="23"/>
      <c r="Q178" s="105">
        <f>IF(P178="DA",IF(2022-YEAR(F171)&lt;=9,10,IF(2022-YEAR(F171)&gt;9,IF(2022-YEAR(F171)&lt;=15,10*(1-((2022-YEAR(F171))-9)*0.15),0))),0)</f>
        <v>0</v>
      </c>
    </row>
    <row r="179" spans="1:17" ht="25.5" x14ac:dyDescent="0.2">
      <c r="A179" s="111"/>
      <c r="B179" s="18"/>
      <c r="C179" s="37" t="s">
        <v>77</v>
      </c>
      <c r="D179" s="20" t="s">
        <v>53</v>
      </c>
      <c r="E179" s="17" t="s">
        <v>53</v>
      </c>
      <c r="F179" s="21" t="s">
        <v>53</v>
      </c>
      <c r="G179" s="17" t="s">
        <v>53</v>
      </c>
      <c r="H179" s="17" t="s">
        <v>53</v>
      </c>
      <c r="I179" s="17" t="s">
        <v>53</v>
      </c>
      <c r="J179" s="17" t="s">
        <v>53</v>
      </c>
      <c r="K179" s="17" t="s">
        <v>53</v>
      </c>
      <c r="L179" s="17" t="s">
        <v>53</v>
      </c>
      <c r="M179" s="17" t="s">
        <v>53</v>
      </c>
      <c r="N179" s="17" t="s">
        <v>53</v>
      </c>
      <c r="O179" s="17" t="s">
        <v>53</v>
      </c>
      <c r="P179" s="23"/>
      <c r="Q179" s="105">
        <f>IF(P179="DA",IF(2022-YEAR(F171)&lt;=9,10,IF(2022-YEAR(F171)&gt;9,IF(2022-YEAR(F171)&lt;=15,10*(1-((2022-YEAR(F171))-9)*0.15),0))),0)</f>
        <v>0</v>
      </c>
    </row>
    <row r="180" spans="1:17" ht="25.5" x14ac:dyDescent="0.2">
      <c r="A180" s="111"/>
      <c r="B180" s="18"/>
      <c r="C180" s="37" t="s">
        <v>78</v>
      </c>
      <c r="D180" s="20" t="s">
        <v>53</v>
      </c>
      <c r="E180" s="17" t="s">
        <v>53</v>
      </c>
      <c r="F180" s="21" t="s">
        <v>53</v>
      </c>
      <c r="G180" s="17" t="s">
        <v>53</v>
      </c>
      <c r="H180" s="17" t="s">
        <v>53</v>
      </c>
      <c r="I180" s="17" t="s">
        <v>53</v>
      </c>
      <c r="J180" s="17" t="s">
        <v>53</v>
      </c>
      <c r="K180" s="17" t="s">
        <v>53</v>
      </c>
      <c r="L180" s="17" t="s">
        <v>53</v>
      </c>
      <c r="M180" s="17" t="s">
        <v>53</v>
      </c>
      <c r="N180" s="17" t="s">
        <v>53</v>
      </c>
      <c r="O180" s="17" t="s">
        <v>53</v>
      </c>
      <c r="P180" s="23"/>
      <c r="Q180" s="105">
        <f>IF(P180="DA",IF(2022-YEAR(F171)&lt;=9,10,IF(2022-YEAR(F171)&gt;9,IF(2022-YEAR(F171)&lt;=15,10*(1-((2022-YEAR(F171))-9)*0.15),0))),0)</f>
        <v>0</v>
      </c>
    </row>
    <row r="181" spans="1:17" x14ac:dyDescent="0.2">
      <c r="A181" s="111"/>
      <c r="B181" s="18"/>
      <c r="C181" s="12" t="s">
        <v>67</v>
      </c>
      <c r="D181" s="20" t="s">
        <v>53</v>
      </c>
      <c r="E181" s="17" t="s">
        <v>53</v>
      </c>
      <c r="F181" s="21" t="s">
        <v>53</v>
      </c>
      <c r="G181" s="17" t="s">
        <v>53</v>
      </c>
      <c r="H181" s="17" t="s">
        <v>53</v>
      </c>
      <c r="I181" s="17" t="s">
        <v>53</v>
      </c>
      <c r="J181" s="17" t="s">
        <v>53</v>
      </c>
      <c r="K181" s="17" t="s">
        <v>53</v>
      </c>
      <c r="L181" s="17" t="s">
        <v>53</v>
      </c>
      <c r="M181" s="17" t="s">
        <v>53</v>
      </c>
      <c r="N181" s="17" t="s">
        <v>53</v>
      </c>
      <c r="O181" s="17" t="s">
        <v>53</v>
      </c>
      <c r="P181" s="23"/>
      <c r="Q181" s="105">
        <f>IF(P181="DA",IF(2022-YEAR(F171)&lt;=9,5,IF(2022-YEAR(F171)&gt;9,IF(2022-YEAR(F171)&lt;=15,5*(1-((2022-YEAR(F171))-9)*0.15),0))),0)</f>
        <v>0</v>
      </c>
    </row>
    <row r="182" spans="1:17" x14ac:dyDescent="0.2">
      <c r="A182" s="111"/>
      <c r="B182" s="18"/>
      <c r="C182" s="19" t="s">
        <v>68</v>
      </c>
      <c r="D182" s="20" t="s">
        <v>53</v>
      </c>
      <c r="E182" s="17" t="s">
        <v>53</v>
      </c>
      <c r="F182" s="21" t="s">
        <v>53</v>
      </c>
      <c r="G182" s="17" t="s">
        <v>53</v>
      </c>
      <c r="H182" s="17" t="s">
        <v>53</v>
      </c>
      <c r="I182" s="17" t="s">
        <v>53</v>
      </c>
      <c r="J182" s="17" t="s">
        <v>53</v>
      </c>
      <c r="K182" s="17" t="s">
        <v>53</v>
      </c>
      <c r="L182" s="17" t="s">
        <v>53</v>
      </c>
      <c r="M182" s="17" t="s">
        <v>53</v>
      </c>
      <c r="N182" s="17" t="s">
        <v>53</v>
      </c>
      <c r="O182" s="17" t="s">
        <v>53</v>
      </c>
      <c r="P182" s="23"/>
      <c r="Q182" s="105">
        <f>IF(P182="DA",IF(2022-YEAR(F171)&lt;=9,1,IF(2022-YEAR(F171)&gt;9,IF(2022-YEAR(F171)&lt;=15,1*(1-((2022-YEAR(F171))-9)*0.15),0))),0)</f>
        <v>0</v>
      </c>
    </row>
    <row r="183" spans="1:17" x14ac:dyDescent="0.2">
      <c r="A183" s="111"/>
      <c r="B183" s="18"/>
      <c r="C183" s="19" t="s">
        <v>69</v>
      </c>
      <c r="D183" s="20" t="s">
        <v>53</v>
      </c>
      <c r="E183" s="17" t="s">
        <v>53</v>
      </c>
      <c r="F183" s="21" t="s">
        <v>53</v>
      </c>
      <c r="G183" s="17" t="s">
        <v>53</v>
      </c>
      <c r="H183" s="17" t="s">
        <v>53</v>
      </c>
      <c r="I183" s="17" t="s">
        <v>53</v>
      </c>
      <c r="J183" s="17" t="s">
        <v>53</v>
      </c>
      <c r="K183" s="17" t="s">
        <v>53</v>
      </c>
      <c r="L183" s="17" t="s">
        <v>53</v>
      </c>
      <c r="M183" s="17" t="s">
        <v>53</v>
      </c>
      <c r="N183" s="17" t="s">
        <v>53</v>
      </c>
      <c r="O183" s="17" t="s">
        <v>53</v>
      </c>
      <c r="P183" s="23"/>
      <c r="Q183" s="105">
        <f>IF(P183="DA",IF(2022-YEAR(F171)&lt;=9,15,IF(2022-YEAR(F171)&gt;9,IF(2022-YEAR(F171)&lt;=15,15*(1-((2022-YEAR(F171))-9)*0.15),0))),0)</f>
        <v>0</v>
      </c>
    </row>
    <row r="184" spans="1:17" ht="25.5" x14ac:dyDescent="0.2">
      <c r="A184" s="112"/>
      <c r="B184" s="18"/>
      <c r="C184" s="37" t="s">
        <v>129</v>
      </c>
      <c r="D184" s="20" t="s">
        <v>53</v>
      </c>
      <c r="E184" s="17" t="s">
        <v>53</v>
      </c>
      <c r="F184" s="21" t="s">
        <v>53</v>
      </c>
      <c r="G184" s="17" t="s">
        <v>53</v>
      </c>
      <c r="H184" s="17" t="s">
        <v>53</v>
      </c>
      <c r="I184" s="17" t="s">
        <v>53</v>
      </c>
      <c r="J184" s="17" t="s">
        <v>53</v>
      </c>
      <c r="K184" s="17" t="s">
        <v>53</v>
      </c>
      <c r="L184" s="17" t="s">
        <v>53</v>
      </c>
      <c r="M184" s="17" t="s">
        <v>53</v>
      </c>
      <c r="N184" s="17" t="s">
        <v>53</v>
      </c>
      <c r="O184" s="17" t="s">
        <v>53</v>
      </c>
      <c r="P184" s="23"/>
      <c r="Q184" s="105">
        <f>IF(P184="DA",IF(2022-YEAR(F171)&lt;=9,20,IF(2022-YEAR(F171)&gt;9,IF(2022-YEAR(F171)&lt;=15,20*(1-((2022-YEAR(F171))-9)*0.15),0))),0)</f>
        <v>0</v>
      </c>
    </row>
    <row r="185" spans="1:17" ht="38.25" x14ac:dyDescent="0.2">
      <c r="A185" s="110">
        <v>17</v>
      </c>
      <c r="B185" s="11" t="s">
        <v>111</v>
      </c>
      <c r="C185" s="36" t="s">
        <v>53</v>
      </c>
      <c r="D185" s="25"/>
      <c r="E185" s="26"/>
      <c r="F185" s="27"/>
      <c r="G185" s="28"/>
      <c r="H185" s="26"/>
      <c r="I185" s="27"/>
      <c r="J185" s="29"/>
      <c r="K185" s="29"/>
      <c r="L185" s="94"/>
      <c r="M185" s="94"/>
      <c r="N185" s="23"/>
      <c r="O185" s="23"/>
      <c r="P185" s="17" t="s">
        <v>53</v>
      </c>
      <c r="Q185" s="105">
        <f>IF(L185="DA",IF(M185="DA",IF(2022-YEAR(F185)&lt;=9,30+SUM(Q186:Q198),IF(2022-YEAR(F185)&gt;9,IF(2022-YEAR(F185)&lt;=15,SUM(Q186:Q198)+30*(1-((2022-YEAR(F185))-9)*0.15),0)))),0)</f>
        <v>0</v>
      </c>
    </row>
    <row r="186" spans="1:17" x14ac:dyDescent="0.2">
      <c r="A186" s="111"/>
      <c r="B186" s="32"/>
      <c r="C186" s="37" t="s">
        <v>70</v>
      </c>
      <c r="D186" s="20" t="s">
        <v>53</v>
      </c>
      <c r="E186" s="17" t="s">
        <v>53</v>
      </c>
      <c r="F186" s="21" t="s">
        <v>53</v>
      </c>
      <c r="G186" s="17" t="s">
        <v>53</v>
      </c>
      <c r="H186" s="17" t="s">
        <v>53</v>
      </c>
      <c r="I186" s="17" t="s">
        <v>53</v>
      </c>
      <c r="J186" s="17" t="s">
        <v>53</v>
      </c>
      <c r="K186" s="17" t="s">
        <v>53</v>
      </c>
      <c r="L186" s="17" t="s">
        <v>53</v>
      </c>
      <c r="M186" s="17" t="s">
        <v>53</v>
      </c>
      <c r="N186" s="17" t="s">
        <v>53</v>
      </c>
      <c r="O186" s="17" t="s">
        <v>53</v>
      </c>
      <c r="P186" s="23"/>
      <c r="Q186" s="105">
        <f>IF(2022-YEAR(F185)&lt;=9,20*P186,IF(2022-YEAR(F185)&gt;9,IF(2022-YEAR(F185)&lt;=15,20*P186*(1-((2022-YEAR(F185))-9)*0.15),0)))</f>
        <v>0</v>
      </c>
    </row>
    <row r="187" spans="1:17" ht="25.5" x14ac:dyDescent="0.2">
      <c r="A187" s="111"/>
      <c r="B187" s="32"/>
      <c r="C187" s="37" t="s">
        <v>71</v>
      </c>
      <c r="D187" s="20" t="s">
        <v>53</v>
      </c>
      <c r="E187" s="17" t="s">
        <v>53</v>
      </c>
      <c r="F187" s="21" t="s">
        <v>53</v>
      </c>
      <c r="G187" s="17" t="s">
        <v>53</v>
      </c>
      <c r="H187" s="17" t="s">
        <v>53</v>
      </c>
      <c r="I187" s="17" t="s">
        <v>53</v>
      </c>
      <c r="J187" s="17" t="s">
        <v>53</v>
      </c>
      <c r="K187" s="17" t="s">
        <v>53</v>
      </c>
      <c r="L187" s="17" t="s">
        <v>53</v>
      </c>
      <c r="M187" s="17" t="s">
        <v>53</v>
      </c>
      <c r="N187" s="17" t="s">
        <v>53</v>
      </c>
      <c r="O187" s="17" t="s">
        <v>53</v>
      </c>
      <c r="P187" s="23"/>
      <c r="Q187" s="105">
        <f>IF(P187="DA",IF(2022-YEAR(F185)&lt;=9,10,IF(2022-YEAR(F185)&gt;9,IF(2022-YEAR(F185)&lt;=15,10*(1-((2022-YEAR(F185))-9)*0.15),0))),0)</f>
        <v>0</v>
      </c>
    </row>
    <row r="188" spans="1:17" x14ac:dyDescent="0.2">
      <c r="A188" s="111"/>
      <c r="B188" s="32"/>
      <c r="C188" s="37" t="s">
        <v>72</v>
      </c>
      <c r="D188" s="20" t="s">
        <v>53</v>
      </c>
      <c r="E188" s="17" t="s">
        <v>53</v>
      </c>
      <c r="F188" s="21" t="s">
        <v>53</v>
      </c>
      <c r="G188" s="30" t="s">
        <v>53</v>
      </c>
      <c r="H188" s="17" t="s">
        <v>53</v>
      </c>
      <c r="I188" s="17" t="s">
        <v>53</v>
      </c>
      <c r="J188" s="17" t="s">
        <v>53</v>
      </c>
      <c r="K188" s="17" t="s">
        <v>53</v>
      </c>
      <c r="L188" s="17" t="s">
        <v>53</v>
      </c>
      <c r="M188" s="17" t="s">
        <v>53</v>
      </c>
      <c r="N188" s="17" t="s">
        <v>53</v>
      </c>
      <c r="O188" s="17" t="s">
        <v>53</v>
      </c>
      <c r="P188" s="23"/>
      <c r="Q188" s="105">
        <f>IF(P188="DA",IF(2022-YEAR(F185)&lt;=9,10,IF(2022-YEAR(F185)&gt;9,IF(2022-YEAR(F185)&lt;=15,10*(1-((2022-YEAR(F185))-9)*0.15),0))),0)</f>
        <v>0</v>
      </c>
    </row>
    <row r="189" spans="1:17" ht="25.5" x14ac:dyDescent="0.2">
      <c r="A189" s="111"/>
      <c r="B189" s="32"/>
      <c r="C189" s="37" t="s">
        <v>73</v>
      </c>
      <c r="D189" s="20" t="s">
        <v>53</v>
      </c>
      <c r="E189" s="17" t="s">
        <v>53</v>
      </c>
      <c r="F189" s="21" t="s">
        <v>53</v>
      </c>
      <c r="G189" s="17" t="s">
        <v>53</v>
      </c>
      <c r="H189" s="17" t="s">
        <v>53</v>
      </c>
      <c r="I189" s="17" t="s">
        <v>53</v>
      </c>
      <c r="J189" s="17" t="s">
        <v>53</v>
      </c>
      <c r="K189" s="17" t="s">
        <v>53</v>
      </c>
      <c r="L189" s="17" t="s">
        <v>53</v>
      </c>
      <c r="M189" s="17" t="s">
        <v>53</v>
      </c>
      <c r="N189" s="17" t="s">
        <v>53</v>
      </c>
      <c r="O189" s="17" t="s">
        <v>53</v>
      </c>
      <c r="P189" s="23"/>
      <c r="Q189" s="105">
        <f>IF(P189="DA",IF(2022-YEAR(F185)&lt;=9,10,IF(2022-YEAR(F185)&gt;9,IF(2022-YEAR(F185)&lt;=15,10*(1-((2022-YEAR(F185))-9)*0.15),0))),0)</f>
        <v>0</v>
      </c>
    </row>
    <row r="190" spans="1:17" ht="25.5" x14ac:dyDescent="0.2">
      <c r="A190" s="111"/>
      <c r="B190" s="32"/>
      <c r="C190" s="37" t="s">
        <v>74</v>
      </c>
      <c r="D190" s="20" t="s">
        <v>53</v>
      </c>
      <c r="E190" s="17" t="s">
        <v>53</v>
      </c>
      <c r="F190" s="21" t="s">
        <v>53</v>
      </c>
      <c r="G190" s="17" t="s">
        <v>53</v>
      </c>
      <c r="H190" s="17" t="s">
        <v>53</v>
      </c>
      <c r="I190" s="17" t="s">
        <v>53</v>
      </c>
      <c r="J190" s="17" t="s">
        <v>53</v>
      </c>
      <c r="K190" s="17" t="s">
        <v>53</v>
      </c>
      <c r="L190" s="17" t="s">
        <v>53</v>
      </c>
      <c r="M190" s="17" t="s">
        <v>53</v>
      </c>
      <c r="N190" s="17" t="s">
        <v>53</v>
      </c>
      <c r="O190" s="17" t="s">
        <v>53</v>
      </c>
      <c r="P190" s="23"/>
      <c r="Q190" s="105">
        <f>IF(P190="DA",IF(2022-YEAR(F185)&lt;=9,10,IF(2022-YEAR(F185)&gt;9,IF(2022-YEAR(F185)&lt;=15,10*(1-((2022-YEAR(F185))-9)*0.15),0))),0)</f>
        <v>0</v>
      </c>
    </row>
    <row r="191" spans="1:17" x14ac:dyDescent="0.2">
      <c r="A191" s="111"/>
      <c r="B191" s="32"/>
      <c r="C191" s="37" t="s">
        <v>75</v>
      </c>
      <c r="D191" s="20" t="s">
        <v>53</v>
      </c>
      <c r="E191" s="17" t="s">
        <v>53</v>
      </c>
      <c r="F191" s="21" t="s">
        <v>53</v>
      </c>
      <c r="G191" s="17" t="s">
        <v>53</v>
      </c>
      <c r="H191" s="17" t="s">
        <v>53</v>
      </c>
      <c r="I191" s="17" t="s">
        <v>53</v>
      </c>
      <c r="J191" s="17" t="s">
        <v>53</v>
      </c>
      <c r="K191" s="17" t="s">
        <v>53</v>
      </c>
      <c r="L191" s="17" t="s">
        <v>53</v>
      </c>
      <c r="M191" s="17" t="s">
        <v>53</v>
      </c>
      <c r="N191" s="17" t="s">
        <v>53</v>
      </c>
      <c r="O191" s="17" t="s">
        <v>53</v>
      </c>
      <c r="P191" s="23"/>
      <c r="Q191" s="105">
        <f>IF(P191="DA",IF(2022-YEAR(F185)&lt;=9,10,IF(2022-YEAR(F185)&gt;9,IF(2022-YEAR(F185)&lt;=15,10*(1-((2022-YEAR(F185))-9)*0.15),0))),0)</f>
        <v>0</v>
      </c>
    </row>
    <row r="192" spans="1:17" ht="29.25" customHeight="1" x14ac:dyDescent="0.2">
      <c r="A192" s="111"/>
      <c r="B192" s="32"/>
      <c r="C192" s="37" t="s">
        <v>76</v>
      </c>
      <c r="D192" s="20" t="s">
        <v>53</v>
      </c>
      <c r="E192" s="17" t="s">
        <v>53</v>
      </c>
      <c r="F192" s="21" t="s">
        <v>53</v>
      </c>
      <c r="G192" s="17" t="s">
        <v>53</v>
      </c>
      <c r="H192" s="17" t="s">
        <v>53</v>
      </c>
      <c r="I192" s="17" t="s">
        <v>53</v>
      </c>
      <c r="J192" s="17" t="s">
        <v>53</v>
      </c>
      <c r="K192" s="17" t="s">
        <v>53</v>
      </c>
      <c r="L192" s="17" t="s">
        <v>53</v>
      </c>
      <c r="M192" s="17" t="s">
        <v>53</v>
      </c>
      <c r="N192" s="17" t="s">
        <v>53</v>
      </c>
      <c r="O192" s="17" t="s">
        <v>53</v>
      </c>
      <c r="P192" s="23"/>
      <c r="Q192" s="105">
        <f>IF(P192="DA",IF(2022-YEAR(F185)&lt;=9,10,IF(2022-YEAR(F185)&gt;9,IF(2022-YEAR(F185)&lt;=15,10*(1-((2022-YEAR(F185))-9)*0.15),0))),0)</f>
        <v>0</v>
      </c>
    </row>
    <row r="193" spans="1:17" ht="25.5" x14ac:dyDescent="0.2">
      <c r="A193" s="111"/>
      <c r="B193" s="32"/>
      <c r="C193" s="37" t="s">
        <v>77</v>
      </c>
      <c r="D193" s="20" t="s">
        <v>53</v>
      </c>
      <c r="E193" s="17" t="s">
        <v>53</v>
      </c>
      <c r="F193" s="21" t="s">
        <v>53</v>
      </c>
      <c r="G193" s="17" t="s">
        <v>53</v>
      </c>
      <c r="H193" s="17" t="s">
        <v>53</v>
      </c>
      <c r="I193" s="17" t="s">
        <v>53</v>
      </c>
      <c r="J193" s="17" t="s">
        <v>53</v>
      </c>
      <c r="K193" s="17" t="s">
        <v>53</v>
      </c>
      <c r="L193" s="17" t="s">
        <v>53</v>
      </c>
      <c r="M193" s="17" t="s">
        <v>53</v>
      </c>
      <c r="N193" s="17" t="s">
        <v>53</v>
      </c>
      <c r="O193" s="17" t="s">
        <v>53</v>
      </c>
      <c r="P193" s="23"/>
      <c r="Q193" s="105">
        <f>IF(P193="DA",IF(2022-YEAR(F185)&lt;=9,10,IF(2022-YEAR(F185)&gt;9,IF(2022-YEAR(F185)&lt;=15,10*(1-((2022-YEAR(F185))-9)*0.15),0))),0)</f>
        <v>0</v>
      </c>
    </row>
    <row r="194" spans="1:17" ht="25.5" x14ac:dyDescent="0.2">
      <c r="A194" s="111"/>
      <c r="B194" s="32"/>
      <c r="C194" s="37" t="s">
        <v>78</v>
      </c>
      <c r="D194" s="20" t="s">
        <v>53</v>
      </c>
      <c r="E194" s="17" t="s">
        <v>53</v>
      </c>
      <c r="F194" s="21" t="s">
        <v>53</v>
      </c>
      <c r="G194" s="17" t="s">
        <v>53</v>
      </c>
      <c r="H194" s="17" t="s">
        <v>53</v>
      </c>
      <c r="I194" s="17" t="s">
        <v>53</v>
      </c>
      <c r="J194" s="17" t="s">
        <v>53</v>
      </c>
      <c r="K194" s="17" t="s">
        <v>53</v>
      </c>
      <c r="L194" s="17" t="s">
        <v>53</v>
      </c>
      <c r="M194" s="17" t="s">
        <v>53</v>
      </c>
      <c r="N194" s="17" t="s">
        <v>53</v>
      </c>
      <c r="O194" s="17" t="s">
        <v>53</v>
      </c>
      <c r="P194" s="23"/>
      <c r="Q194" s="105">
        <f>IF(P194="DA",IF(2022-YEAR(F185)&lt;=9,10,IF(2022-YEAR(F185)&gt;9,IF(2022-YEAR(F185)&lt;=15,10*(1-((2022-YEAR(F185))-9)*0.15),0))),0)</f>
        <v>0</v>
      </c>
    </row>
    <row r="195" spans="1:17" x14ac:dyDescent="0.2">
      <c r="A195" s="111"/>
      <c r="B195" s="32"/>
      <c r="C195" s="12" t="s">
        <v>67</v>
      </c>
      <c r="D195" s="20" t="s">
        <v>53</v>
      </c>
      <c r="E195" s="17" t="s">
        <v>53</v>
      </c>
      <c r="F195" s="21" t="s">
        <v>53</v>
      </c>
      <c r="G195" s="17" t="s">
        <v>53</v>
      </c>
      <c r="H195" s="17" t="s">
        <v>53</v>
      </c>
      <c r="I195" s="17" t="s">
        <v>53</v>
      </c>
      <c r="J195" s="17" t="s">
        <v>53</v>
      </c>
      <c r="K195" s="17" t="s">
        <v>53</v>
      </c>
      <c r="L195" s="17" t="s">
        <v>53</v>
      </c>
      <c r="M195" s="17" t="s">
        <v>53</v>
      </c>
      <c r="N195" s="17" t="s">
        <v>53</v>
      </c>
      <c r="O195" s="17" t="s">
        <v>53</v>
      </c>
      <c r="P195" s="23"/>
      <c r="Q195" s="105">
        <f>IF(P195="DA",IF(2022-YEAR(F185)&lt;=9,5,IF(2022-YEAR(F185)&gt;9,IF(2022-YEAR(F185)&lt;=15,5*(1-((2022-YEAR(F185))-9)*0.15),0))),0)</f>
        <v>0</v>
      </c>
    </row>
    <row r="196" spans="1:17" x14ac:dyDescent="0.2">
      <c r="A196" s="111"/>
      <c r="B196" s="32"/>
      <c r="C196" s="19" t="s">
        <v>68</v>
      </c>
      <c r="D196" s="20" t="s">
        <v>53</v>
      </c>
      <c r="E196" s="17" t="s">
        <v>53</v>
      </c>
      <c r="F196" s="21" t="s">
        <v>53</v>
      </c>
      <c r="G196" s="17" t="s">
        <v>53</v>
      </c>
      <c r="H196" s="17" t="s">
        <v>53</v>
      </c>
      <c r="I196" s="17" t="s">
        <v>53</v>
      </c>
      <c r="J196" s="17" t="s">
        <v>53</v>
      </c>
      <c r="K196" s="17" t="s">
        <v>53</v>
      </c>
      <c r="L196" s="17" t="s">
        <v>53</v>
      </c>
      <c r="M196" s="17" t="s">
        <v>53</v>
      </c>
      <c r="N196" s="17" t="s">
        <v>53</v>
      </c>
      <c r="O196" s="17" t="s">
        <v>53</v>
      </c>
      <c r="P196" s="23"/>
      <c r="Q196" s="105">
        <f>IF(P196="DA",IF(2022-YEAR(F185)&lt;=9,1,IF(2022-YEAR(F185)&gt;9,IF(2022-YEAR(F185)&lt;=15,1*(1-((2022-YEAR(F185))-9)*0.15),0))),0)</f>
        <v>0</v>
      </c>
    </row>
    <row r="197" spans="1:17" x14ac:dyDescent="0.2">
      <c r="A197" s="111"/>
      <c r="B197" s="32"/>
      <c r="C197" s="19" t="s">
        <v>69</v>
      </c>
      <c r="D197" s="20" t="s">
        <v>53</v>
      </c>
      <c r="E197" s="17" t="s">
        <v>53</v>
      </c>
      <c r="F197" s="21" t="s">
        <v>53</v>
      </c>
      <c r="G197" s="17" t="s">
        <v>53</v>
      </c>
      <c r="H197" s="17" t="s">
        <v>53</v>
      </c>
      <c r="I197" s="17" t="s">
        <v>53</v>
      </c>
      <c r="J197" s="17" t="s">
        <v>53</v>
      </c>
      <c r="K197" s="17" t="s">
        <v>53</v>
      </c>
      <c r="L197" s="17" t="s">
        <v>53</v>
      </c>
      <c r="M197" s="17" t="s">
        <v>53</v>
      </c>
      <c r="N197" s="17" t="s">
        <v>53</v>
      </c>
      <c r="O197" s="17" t="s">
        <v>53</v>
      </c>
      <c r="P197" s="23"/>
      <c r="Q197" s="105">
        <f>IF(P197="DA",IF(2022-YEAR(F185)&lt;=9,15,IF(2022-YEAR(F185)&gt;9,IF(2022-YEAR(F185)&lt;=15,15*(1-((2022-YEAR(F185))-9)*0.15),0))),0)</f>
        <v>0</v>
      </c>
    </row>
    <row r="198" spans="1:17" ht="25.5" x14ac:dyDescent="0.2">
      <c r="A198" s="112"/>
      <c r="B198" s="32"/>
      <c r="C198" s="37" t="s">
        <v>129</v>
      </c>
      <c r="D198" s="20" t="s">
        <v>53</v>
      </c>
      <c r="E198" s="17" t="s">
        <v>53</v>
      </c>
      <c r="F198" s="21" t="s">
        <v>53</v>
      </c>
      <c r="G198" s="17" t="s">
        <v>53</v>
      </c>
      <c r="H198" s="17" t="s">
        <v>53</v>
      </c>
      <c r="I198" s="17" t="s">
        <v>53</v>
      </c>
      <c r="J198" s="17" t="s">
        <v>53</v>
      </c>
      <c r="K198" s="17" t="s">
        <v>53</v>
      </c>
      <c r="L198" s="17" t="s">
        <v>53</v>
      </c>
      <c r="M198" s="17" t="s">
        <v>53</v>
      </c>
      <c r="N198" s="17" t="s">
        <v>53</v>
      </c>
      <c r="O198" s="17" t="s">
        <v>53</v>
      </c>
      <c r="P198" s="23"/>
      <c r="Q198" s="105">
        <f>IF(P198="DA",IF(2022-YEAR(F185)&lt;=9,20,IF(2022-YEAR(F185)&gt;9,IF(2022-YEAR(F185)&lt;=15,20*(1-((2022-YEAR(F185))-9)*0.15),0))),0)</f>
        <v>0</v>
      </c>
    </row>
    <row r="199" spans="1:17" ht="25.5" x14ac:dyDescent="0.2">
      <c r="A199" s="110">
        <v>18</v>
      </c>
      <c r="B199" s="11" t="s">
        <v>25</v>
      </c>
      <c r="C199" s="36" t="s">
        <v>53</v>
      </c>
      <c r="D199" s="25"/>
      <c r="E199" s="26"/>
      <c r="F199" s="27"/>
      <c r="G199" s="28"/>
      <c r="H199" s="26"/>
      <c r="I199" s="27"/>
      <c r="J199" s="29"/>
      <c r="K199" s="29"/>
      <c r="L199" s="94"/>
      <c r="M199" s="94"/>
      <c r="N199" s="23"/>
      <c r="O199" s="23"/>
      <c r="P199" s="17" t="s">
        <v>53</v>
      </c>
      <c r="Q199" s="105">
        <f>IF(L199="DA",IF(M199="DA",IF(2022-YEAR(F199)&lt;=9,70+SUM(Q200:Q204),IF(2022-YEAR(F199)&gt;9,IF(2022-YEAR(F199)&lt;=15,SUM(Q200:Q204)+70*(1-((2022-YEAR(F199))-9)*0.15),0)))),0)</f>
        <v>0</v>
      </c>
    </row>
    <row r="200" spans="1:17" x14ac:dyDescent="0.2">
      <c r="A200" s="111"/>
      <c r="B200" s="32"/>
      <c r="C200" s="19" t="s">
        <v>120</v>
      </c>
      <c r="D200" s="20" t="s">
        <v>53</v>
      </c>
      <c r="E200" s="17" t="s">
        <v>53</v>
      </c>
      <c r="F200" s="21" t="s">
        <v>53</v>
      </c>
      <c r="G200" s="17" t="s">
        <v>53</v>
      </c>
      <c r="H200" s="17" t="s">
        <v>53</v>
      </c>
      <c r="I200" s="17" t="s">
        <v>53</v>
      </c>
      <c r="J200" s="17" t="s">
        <v>53</v>
      </c>
      <c r="K200" s="17" t="s">
        <v>53</v>
      </c>
      <c r="L200" s="17" t="s">
        <v>53</v>
      </c>
      <c r="M200" s="17" t="s">
        <v>53</v>
      </c>
      <c r="N200" s="17" t="s">
        <v>53</v>
      </c>
      <c r="O200" s="17" t="s">
        <v>53</v>
      </c>
      <c r="P200" s="23"/>
      <c r="Q200" s="105">
        <f>IF(P200="DA",IF(2022-YEAR(F199)&lt;=9,5,IF(2022-YEAR(F199)&gt;9,IF(2022-YEAR(F199)&lt;=15,5*(1-((2022-YEAR(F199))-9)*0.15),0))),0)</f>
        <v>0</v>
      </c>
    </row>
    <row r="201" spans="1:17" x14ac:dyDescent="0.2">
      <c r="A201" s="111"/>
      <c r="B201" s="32"/>
      <c r="C201" s="19" t="s">
        <v>121</v>
      </c>
      <c r="D201" s="20" t="s">
        <v>53</v>
      </c>
      <c r="E201" s="17" t="s">
        <v>53</v>
      </c>
      <c r="F201" s="21" t="s">
        <v>53</v>
      </c>
      <c r="G201" s="17" t="s">
        <v>53</v>
      </c>
      <c r="H201" s="17" t="s">
        <v>53</v>
      </c>
      <c r="I201" s="17" t="s">
        <v>53</v>
      </c>
      <c r="J201" s="17" t="s">
        <v>53</v>
      </c>
      <c r="K201" s="17" t="s">
        <v>53</v>
      </c>
      <c r="L201" s="17" t="s">
        <v>53</v>
      </c>
      <c r="M201" s="17" t="s">
        <v>53</v>
      </c>
      <c r="N201" s="17" t="s">
        <v>53</v>
      </c>
      <c r="O201" s="17" t="s">
        <v>53</v>
      </c>
      <c r="P201" s="23"/>
      <c r="Q201" s="105">
        <f>IF(P201="DA",IF(2022-YEAR(F199)&lt;=9,15,IF(2022-YEAR(F199)&gt;9,IF(2022-YEAR(F199)&lt;=15,15*(1-((2022-YEAR(F199))-9)*0.15),0))),0)</f>
        <v>0</v>
      </c>
    </row>
    <row r="202" spans="1:17" x14ac:dyDescent="0.2">
      <c r="A202" s="111"/>
      <c r="B202" s="32"/>
      <c r="C202" s="19" t="s">
        <v>67</v>
      </c>
      <c r="D202" s="20" t="s">
        <v>53</v>
      </c>
      <c r="E202" s="17" t="s">
        <v>53</v>
      </c>
      <c r="F202" s="21" t="s">
        <v>53</v>
      </c>
      <c r="G202" s="17" t="s">
        <v>53</v>
      </c>
      <c r="H202" s="17" t="s">
        <v>53</v>
      </c>
      <c r="I202" s="17" t="s">
        <v>53</v>
      </c>
      <c r="J202" s="17" t="s">
        <v>53</v>
      </c>
      <c r="K202" s="17" t="s">
        <v>53</v>
      </c>
      <c r="L202" s="17" t="s">
        <v>53</v>
      </c>
      <c r="M202" s="17" t="s">
        <v>53</v>
      </c>
      <c r="N202" s="17" t="s">
        <v>53</v>
      </c>
      <c r="O202" s="17" t="s">
        <v>53</v>
      </c>
      <c r="P202" s="23"/>
      <c r="Q202" s="105">
        <f>IF(P202="DA",IF(2022-YEAR(F199)&lt;=9,5,IF(2022-YEAR(F199)&gt;9,IF(2022-YEAR(F199)&lt;=15,5*(1-((2022-YEAR(F199))-9)*0.15),0))),0)</f>
        <v>0</v>
      </c>
    </row>
    <row r="203" spans="1:17" x14ac:dyDescent="0.2">
      <c r="A203" s="111"/>
      <c r="B203" s="32"/>
      <c r="C203" s="19" t="s">
        <v>69</v>
      </c>
      <c r="D203" s="20" t="s">
        <v>53</v>
      </c>
      <c r="E203" s="17" t="s">
        <v>53</v>
      </c>
      <c r="F203" s="21" t="s">
        <v>53</v>
      </c>
      <c r="G203" s="17" t="s">
        <v>53</v>
      </c>
      <c r="H203" s="17" t="s">
        <v>53</v>
      </c>
      <c r="I203" s="17" t="s">
        <v>53</v>
      </c>
      <c r="J203" s="17" t="s">
        <v>53</v>
      </c>
      <c r="K203" s="17" t="s">
        <v>53</v>
      </c>
      <c r="L203" s="17" t="s">
        <v>53</v>
      </c>
      <c r="M203" s="17" t="s">
        <v>53</v>
      </c>
      <c r="N203" s="17" t="s">
        <v>53</v>
      </c>
      <c r="O203" s="17" t="s">
        <v>53</v>
      </c>
      <c r="P203" s="23"/>
      <c r="Q203" s="105">
        <f>IF(P203="DA",IF(2022-YEAR(F199)&lt;=9,15,IF(2022-YEAR(F199)&gt;9,IF(2022-YEAR(F199)&lt;=15,15*(1-((2022-YEAR(F199))-9)*0.15),0))),0)</f>
        <v>0</v>
      </c>
    </row>
    <row r="204" spans="1:17" ht="38.25" x14ac:dyDescent="0.2">
      <c r="A204" s="111"/>
      <c r="B204" s="32"/>
      <c r="C204" s="19" t="s">
        <v>122</v>
      </c>
      <c r="D204" s="20" t="s">
        <v>53</v>
      </c>
      <c r="E204" s="17" t="s">
        <v>53</v>
      </c>
      <c r="F204" s="21" t="s">
        <v>53</v>
      </c>
      <c r="G204" s="17" t="s">
        <v>53</v>
      </c>
      <c r="H204" s="17" t="s">
        <v>53</v>
      </c>
      <c r="I204" s="17" t="s">
        <v>53</v>
      </c>
      <c r="J204" s="17" t="s">
        <v>53</v>
      </c>
      <c r="K204" s="17" t="s">
        <v>53</v>
      </c>
      <c r="L204" s="17" t="s">
        <v>53</v>
      </c>
      <c r="M204" s="17" t="s">
        <v>53</v>
      </c>
      <c r="N204" s="17" t="s">
        <v>53</v>
      </c>
      <c r="O204" s="17" t="s">
        <v>53</v>
      </c>
      <c r="P204" s="23"/>
      <c r="Q204" s="105">
        <f>IF(P204="DA",IF(2022-YEAR(F199)&lt;=9,20,IF(2022-YEAR(F199)&gt;9,IF(2022-YEAR(F199)&lt;=15,20*(1-((2022-YEAR(F199))-9)*0.15),0))),0)</f>
        <v>0</v>
      </c>
    </row>
    <row r="205" spans="1:17" ht="25.5" x14ac:dyDescent="0.2">
      <c r="A205" s="97">
        <v>19</v>
      </c>
      <c r="B205" s="12" t="s">
        <v>26</v>
      </c>
      <c r="C205" s="36" t="s">
        <v>53</v>
      </c>
      <c r="D205" s="25"/>
      <c r="E205" s="26"/>
      <c r="F205" s="27"/>
      <c r="G205" s="28"/>
      <c r="H205" s="26"/>
      <c r="I205" s="27"/>
      <c r="J205" s="29"/>
      <c r="K205" s="29"/>
      <c r="L205" s="94"/>
      <c r="M205" s="94"/>
      <c r="N205" s="23"/>
      <c r="O205" s="23"/>
      <c r="P205" s="17" t="s">
        <v>53</v>
      </c>
      <c r="Q205" s="105">
        <f>IF(L205="DA",IF(M205="DA",IF(2022-YEAR(F205)&lt;=9,15,IF(2022-YEAR(F205)&gt;9,IF(2022-YEAR(F205)&lt;=15,15*(1-((2022-YEAR(F205))-9)*0.15),0))),0),0)</f>
        <v>0</v>
      </c>
    </row>
    <row r="206" spans="1:17" ht="25.5" x14ac:dyDescent="0.2">
      <c r="A206" s="97">
        <v>20</v>
      </c>
      <c r="B206" s="12" t="s">
        <v>79</v>
      </c>
      <c r="C206" s="36" t="s">
        <v>53</v>
      </c>
      <c r="D206" s="17" t="s">
        <v>53</v>
      </c>
      <c r="E206" s="17" t="s">
        <v>53</v>
      </c>
      <c r="F206" s="17" t="s">
        <v>53</v>
      </c>
      <c r="G206" s="17" t="s">
        <v>53</v>
      </c>
      <c r="H206" s="17" t="s">
        <v>53</v>
      </c>
      <c r="I206" s="17" t="s">
        <v>53</v>
      </c>
      <c r="J206" s="17" t="s">
        <v>53</v>
      </c>
      <c r="K206" s="17" t="s">
        <v>53</v>
      </c>
      <c r="L206" s="17" t="s">
        <v>53</v>
      </c>
      <c r="M206" s="17" t="s">
        <v>53</v>
      </c>
      <c r="N206" s="17" t="s">
        <v>53</v>
      </c>
      <c r="O206" s="17" t="s">
        <v>53</v>
      </c>
      <c r="P206" s="23"/>
      <c r="Q206" s="105">
        <f>IF(P206="DA",1,0)</f>
        <v>0</v>
      </c>
    </row>
    <row r="207" spans="1:17" ht="25.5" x14ac:dyDescent="0.2">
      <c r="A207" s="97">
        <v>21</v>
      </c>
      <c r="B207" s="12" t="s">
        <v>80</v>
      </c>
      <c r="C207" s="36" t="s">
        <v>53</v>
      </c>
      <c r="D207" s="17" t="s">
        <v>53</v>
      </c>
      <c r="E207" s="17" t="s">
        <v>53</v>
      </c>
      <c r="F207" s="17" t="s">
        <v>53</v>
      </c>
      <c r="G207" s="17" t="s">
        <v>53</v>
      </c>
      <c r="H207" s="17" t="s">
        <v>53</v>
      </c>
      <c r="I207" s="17" t="s">
        <v>53</v>
      </c>
      <c r="J207" s="17" t="s">
        <v>53</v>
      </c>
      <c r="K207" s="17" t="s">
        <v>53</v>
      </c>
      <c r="L207" s="17" t="s">
        <v>53</v>
      </c>
      <c r="M207" s="17" t="s">
        <v>53</v>
      </c>
      <c r="N207" s="17" t="s">
        <v>53</v>
      </c>
      <c r="O207" s="17" t="s">
        <v>53</v>
      </c>
      <c r="P207" s="23"/>
      <c r="Q207" s="105">
        <f>IF(P207="DA",3,0)</f>
        <v>0</v>
      </c>
    </row>
    <row r="208" spans="1:17" ht="25.5" x14ac:dyDescent="0.2">
      <c r="A208" s="97">
        <v>22</v>
      </c>
      <c r="B208" s="12" t="s">
        <v>81</v>
      </c>
      <c r="C208" s="36" t="s">
        <v>53</v>
      </c>
      <c r="D208" s="17" t="s">
        <v>53</v>
      </c>
      <c r="E208" s="17" t="s">
        <v>53</v>
      </c>
      <c r="F208" s="17" t="s">
        <v>53</v>
      </c>
      <c r="G208" s="17" t="s">
        <v>53</v>
      </c>
      <c r="H208" s="17" t="s">
        <v>53</v>
      </c>
      <c r="I208" s="17" t="s">
        <v>53</v>
      </c>
      <c r="J208" s="17" t="s">
        <v>53</v>
      </c>
      <c r="K208" s="17" t="s">
        <v>53</v>
      </c>
      <c r="L208" s="17" t="s">
        <v>53</v>
      </c>
      <c r="M208" s="17" t="s">
        <v>53</v>
      </c>
      <c r="N208" s="17" t="s">
        <v>53</v>
      </c>
      <c r="O208" s="17" t="s">
        <v>53</v>
      </c>
      <c r="P208" s="23"/>
      <c r="Q208" s="105">
        <f>IF(P208="DA",5,0)</f>
        <v>0</v>
      </c>
    </row>
    <row r="209" spans="1:17" ht="25.5" x14ac:dyDescent="0.2">
      <c r="A209" s="97">
        <v>23</v>
      </c>
      <c r="B209" s="12" t="s">
        <v>82</v>
      </c>
      <c r="C209" s="36" t="s">
        <v>53</v>
      </c>
      <c r="D209" s="17" t="s">
        <v>53</v>
      </c>
      <c r="E209" s="17" t="s">
        <v>53</v>
      </c>
      <c r="F209" s="17" t="s">
        <v>53</v>
      </c>
      <c r="G209" s="17" t="s">
        <v>53</v>
      </c>
      <c r="H209" s="17" t="s">
        <v>53</v>
      </c>
      <c r="I209" s="17" t="s">
        <v>53</v>
      </c>
      <c r="J209" s="17" t="s">
        <v>53</v>
      </c>
      <c r="K209" s="17" t="s">
        <v>53</v>
      </c>
      <c r="L209" s="17" t="s">
        <v>53</v>
      </c>
      <c r="M209" s="17" t="s">
        <v>53</v>
      </c>
      <c r="N209" s="17" t="s">
        <v>53</v>
      </c>
      <c r="O209" s="17" t="s">
        <v>53</v>
      </c>
      <c r="P209" s="23"/>
      <c r="Q209" s="105">
        <f>IF(P209="DA",15,0)</f>
        <v>0</v>
      </c>
    </row>
    <row r="210" spans="1:17" ht="25.5" x14ac:dyDescent="0.2">
      <c r="A210" s="97">
        <v>24</v>
      </c>
      <c r="B210" s="12" t="s">
        <v>83</v>
      </c>
      <c r="C210" s="36" t="s">
        <v>53</v>
      </c>
      <c r="D210" s="17" t="s">
        <v>53</v>
      </c>
      <c r="E210" s="17" t="s">
        <v>53</v>
      </c>
      <c r="F210" s="17" t="s">
        <v>53</v>
      </c>
      <c r="G210" s="17" t="s">
        <v>53</v>
      </c>
      <c r="H210" s="17" t="s">
        <v>53</v>
      </c>
      <c r="I210" s="17" t="s">
        <v>53</v>
      </c>
      <c r="J210" s="17" t="s">
        <v>53</v>
      </c>
      <c r="K210" s="17" t="s">
        <v>53</v>
      </c>
      <c r="L210" s="17" t="s">
        <v>53</v>
      </c>
      <c r="M210" s="17" t="s">
        <v>53</v>
      </c>
      <c r="N210" s="17" t="s">
        <v>53</v>
      </c>
      <c r="O210" s="17" t="s">
        <v>53</v>
      </c>
      <c r="P210" s="23"/>
      <c r="Q210" s="105">
        <f>IF(P210="DA",10,0)</f>
        <v>0</v>
      </c>
    </row>
    <row r="211" spans="1:17" ht="25.5" x14ac:dyDescent="0.2">
      <c r="A211" s="97">
        <v>25</v>
      </c>
      <c r="B211" s="12" t="s">
        <v>84</v>
      </c>
      <c r="C211" s="36" t="s">
        <v>53</v>
      </c>
      <c r="D211" s="17" t="s">
        <v>53</v>
      </c>
      <c r="E211" s="17" t="s">
        <v>53</v>
      </c>
      <c r="F211" s="17" t="s">
        <v>53</v>
      </c>
      <c r="G211" s="17" t="s">
        <v>53</v>
      </c>
      <c r="H211" s="17" t="s">
        <v>53</v>
      </c>
      <c r="I211" s="17" t="s">
        <v>53</v>
      </c>
      <c r="J211" s="17" t="s">
        <v>53</v>
      </c>
      <c r="K211" s="17" t="s">
        <v>53</v>
      </c>
      <c r="L211" s="17" t="s">
        <v>53</v>
      </c>
      <c r="M211" s="17" t="s">
        <v>53</v>
      </c>
      <c r="N211" s="17" t="s">
        <v>53</v>
      </c>
      <c r="O211" s="17" t="s">
        <v>53</v>
      </c>
      <c r="P211" s="23"/>
      <c r="Q211" s="105">
        <f>IF(P211="DA",5,0)</f>
        <v>0</v>
      </c>
    </row>
    <row r="212" spans="1:17" x14ac:dyDescent="0.2">
      <c r="A212" s="97">
        <v>26</v>
      </c>
      <c r="B212" s="12" t="s">
        <v>85</v>
      </c>
      <c r="C212" s="36" t="s">
        <v>53</v>
      </c>
      <c r="D212" s="17" t="s">
        <v>53</v>
      </c>
      <c r="E212" s="17" t="s">
        <v>53</v>
      </c>
      <c r="F212" s="17" t="s">
        <v>53</v>
      </c>
      <c r="G212" s="17" t="s">
        <v>53</v>
      </c>
      <c r="H212" s="17" t="s">
        <v>53</v>
      </c>
      <c r="I212" s="17" t="s">
        <v>53</v>
      </c>
      <c r="J212" s="17" t="s">
        <v>53</v>
      </c>
      <c r="K212" s="17" t="s">
        <v>53</v>
      </c>
      <c r="L212" s="17" t="s">
        <v>53</v>
      </c>
      <c r="M212" s="17" t="s">
        <v>53</v>
      </c>
      <c r="N212" s="17" t="s">
        <v>53</v>
      </c>
      <c r="O212" s="17" t="s">
        <v>53</v>
      </c>
      <c r="P212" s="23"/>
      <c r="Q212" s="105">
        <f>IF(P212="DA",15,0)</f>
        <v>0</v>
      </c>
    </row>
    <row r="213" spans="1:17" ht="25.5" x14ac:dyDescent="0.2">
      <c r="A213" s="97">
        <v>27</v>
      </c>
      <c r="B213" s="12" t="s">
        <v>86</v>
      </c>
      <c r="C213" s="36" t="s">
        <v>53</v>
      </c>
      <c r="D213" s="17" t="s">
        <v>53</v>
      </c>
      <c r="E213" s="17" t="s">
        <v>53</v>
      </c>
      <c r="F213" s="17" t="s">
        <v>53</v>
      </c>
      <c r="G213" s="17" t="s">
        <v>53</v>
      </c>
      <c r="H213" s="17" t="s">
        <v>53</v>
      </c>
      <c r="I213" s="17" t="s">
        <v>53</v>
      </c>
      <c r="J213" s="17" t="s">
        <v>53</v>
      </c>
      <c r="K213" s="17" t="s">
        <v>53</v>
      </c>
      <c r="L213" s="17" t="s">
        <v>53</v>
      </c>
      <c r="M213" s="17" t="s">
        <v>53</v>
      </c>
      <c r="N213" s="17" t="s">
        <v>53</v>
      </c>
      <c r="O213" s="17" t="s">
        <v>53</v>
      </c>
      <c r="P213" s="23"/>
      <c r="Q213" s="105">
        <f>IF(P213="DA",20,0)</f>
        <v>0</v>
      </c>
    </row>
    <row r="214" spans="1:17" ht="38.25" x14ac:dyDescent="0.2">
      <c r="A214" s="97">
        <v>28</v>
      </c>
      <c r="B214" s="12" t="s">
        <v>87</v>
      </c>
      <c r="C214" s="36" t="s">
        <v>53</v>
      </c>
      <c r="D214" s="17" t="s">
        <v>53</v>
      </c>
      <c r="E214" s="17" t="s">
        <v>53</v>
      </c>
      <c r="F214" s="17" t="s">
        <v>53</v>
      </c>
      <c r="G214" s="17" t="s">
        <v>53</v>
      </c>
      <c r="H214" s="17" t="s">
        <v>53</v>
      </c>
      <c r="I214" s="17" t="s">
        <v>53</v>
      </c>
      <c r="J214" s="17" t="s">
        <v>53</v>
      </c>
      <c r="K214" s="17" t="s">
        <v>53</v>
      </c>
      <c r="L214" s="17" t="s">
        <v>53</v>
      </c>
      <c r="M214" s="17" t="s">
        <v>53</v>
      </c>
      <c r="N214" s="17" t="s">
        <v>53</v>
      </c>
      <c r="O214" s="17" t="s">
        <v>53</v>
      </c>
      <c r="P214" s="23"/>
      <c r="Q214" s="105">
        <f>IF(P214="DA",5,0)</f>
        <v>0</v>
      </c>
    </row>
    <row r="215" spans="1:17" x14ac:dyDescent="0.2">
      <c r="A215" s="122" t="s">
        <v>27</v>
      </c>
      <c r="B215" s="123"/>
      <c r="C215" s="124"/>
      <c r="D215" s="124"/>
      <c r="E215" s="124"/>
      <c r="F215" s="124"/>
      <c r="G215" s="124"/>
      <c r="H215" s="124"/>
      <c r="I215" s="124"/>
      <c r="J215" s="124"/>
      <c r="K215" s="124"/>
      <c r="L215" s="124"/>
      <c r="M215" s="124"/>
      <c r="N215" s="124"/>
      <c r="O215" s="39"/>
      <c r="P215" s="127">
        <f>Q6+Q16+Q26+Q36+Q46+Q56+Q66+Q71+Q82+Q93+Q104+Q115+Q126+Q137+Q154+Q171+Q185+Q199+Q205+Q206+Q207+Q208+Q209+Q210+Q211+Q212+Q213+Q214</f>
        <v>0</v>
      </c>
      <c r="Q215" s="127"/>
    </row>
    <row r="216" spans="1:17" x14ac:dyDescent="0.2">
      <c r="A216" s="98" t="s">
        <v>130</v>
      </c>
      <c r="B216" s="40"/>
      <c r="C216" s="40"/>
      <c r="D216" s="40"/>
      <c r="E216" s="40"/>
      <c r="F216" s="40"/>
      <c r="G216" s="40"/>
      <c r="H216" s="40"/>
      <c r="I216" s="40"/>
      <c r="J216" s="40"/>
      <c r="K216" s="40"/>
      <c r="L216" s="40"/>
      <c r="M216" s="40"/>
      <c r="N216" s="40"/>
      <c r="O216" s="40"/>
      <c r="P216" s="41"/>
      <c r="Q216" s="41"/>
    </row>
    <row r="217" spans="1:17" x14ac:dyDescent="0.2">
      <c r="A217" s="99" t="s">
        <v>131</v>
      </c>
      <c r="B217" s="40"/>
      <c r="C217" s="40"/>
      <c r="D217" s="40"/>
      <c r="E217" s="40"/>
      <c r="F217" s="40"/>
      <c r="G217" s="40"/>
      <c r="H217" s="40"/>
      <c r="I217" s="40"/>
      <c r="J217" s="40"/>
      <c r="K217" s="40"/>
      <c r="L217" s="40"/>
      <c r="M217" s="40"/>
      <c r="N217" s="40"/>
      <c r="O217" s="40"/>
      <c r="P217" s="41"/>
      <c r="Q217" s="41"/>
    </row>
    <row r="218" spans="1:17" x14ac:dyDescent="0.2">
      <c r="A218" s="126"/>
      <c r="B218" s="126"/>
      <c r="C218" s="126"/>
      <c r="D218" s="126"/>
      <c r="E218" s="126"/>
      <c r="F218" s="126"/>
      <c r="G218" s="126"/>
      <c r="H218" s="126"/>
      <c r="I218" s="126"/>
      <c r="J218" s="40"/>
      <c r="K218" s="40"/>
      <c r="L218" s="40"/>
      <c r="M218" s="40"/>
      <c r="N218" s="40"/>
      <c r="O218" s="40"/>
      <c r="P218" s="42"/>
      <c r="Q218" s="5"/>
    </row>
    <row r="219" spans="1:17" x14ac:dyDescent="0.2">
      <c r="A219" s="125" t="s">
        <v>108</v>
      </c>
      <c r="B219" s="125"/>
      <c r="C219" s="125"/>
      <c r="D219" s="125"/>
      <c r="E219" s="125"/>
      <c r="F219" s="125"/>
      <c r="G219" s="125"/>
      <c r="H219" s="125"/>
      <c r="I219" s="125"/>
      <c r="J219" s="6"/>
      <c r="K219" s="6"/>
      <c r="L219" s="6"/>
      <c r="M219" s="6"/>
      <c r="N219" s="6"/>
      <c r="O219" s="6"/>
      <c r="P219" s="5"/>
    </row>
    <row r="220" spans="1:17" x14ac:dyDescent="0.2">
      <c r="A220" s="125" t="s">
        <v>109</v>
      </c>
      <c r="B220" s="125"/>
      <c r="C220" s="125"/>
      <c r="D220" s="125"/>
      <c r="E220" s="125"/>
      <c r="F220" s="125"/>
      <c r="G220" s="125"/>
      <c r="H220" s="125"/>
      <c r="I220" s="125"/>
      <c r="J220" s="6"/>
      <c r="K220" s="6"/>
      <c r="L220" s="6"/>
      <c r="M220" s="6"/>
      <c r="N220" s="6"/>
      <c r="O220" s="6"/>
      <c r="P220" s="5"/>
    </row>
    <row r="221" spans="1:17" x14ac:dyDescent="0.2">
      <c r="A221" s="95" t="s">
        <v>117</v>
      </c>
    </row>
    <row r="222" spans="1:17" ht="26.25" customHeight="1" x14ac:dyDescent="0.2">
      <c r="A222" s="120" t="s">
        <v>128</v>
      </c>
      <c r="B222" s="120"/>
      <c r="C222" s="120"/>
      <c r="D222" s="120"/>
      <c r="E222" s="120"/>
      <c r="F222" s="120"/>
      <c r="G222" s="120"/>
    </row>
    <row r="223" spans="1:17" x14ac:dyDescent="0.2">
      <c r="A223" s="95" t="s">
        <v>132</v>
      </c>
    </row>
    <row r="224" spans="1:17" ht="30.75" customHeight="1" x14ac:dyDescent="0.2">
      <c r="A224" s="121" t="s">
        <v>133</v>
      </c>
      <c r="B224" s="121"/>
      <c r="C224" s="121"/>
      <c r="D224" s="121"/>
      <c r="E224" s="121"/>
      <c r="F224" s="121"/>
      <c r="G224" s="121"/>
      <c r="H224" s="121"/>
      <c r="I224" s="121"/>
      <c r="J224" s="121"/>
      <c r="K224" s="121"/>
      <c r="L224" s="121"/>
      <c r="M224" s="121"/>
      <c r="N224" s="121"/>
      <c r="O224" s="121"/>
      <c r="P224" s="121"/>
      <c r="Q224" s="121"/>
    </row>
    <row r="226" spans="3:5" x14ac:dyDescent="0.2">
      <c r="C226" s="45" t="s">
        <v>124</v>
      </c>
    </row>
    <row r="227" spans="3:5" x14ac:dyDescent="0.2">
      <c r="C227" s="44"/>
    </row>
    <row r="228" spans="3:5" x14ac:dyDescent="0.2">
      <c r="C228" s="44" t="s">
        <v>125</v>
      </c>
    </row>
    <row r="229" spans="3:5" ht="24.75" customHeight="1" x14ac:dyDescent="0.2">
      <c r="C229" s="44" t="s">
        <v>126</v>
      </c>
      <c r="E229" s="83" t="s">
        <v>196</v>
      </c>
    </row>
    <row r="230" spans="3:5" x14ac:dyDescent="0.2">
      <c r="C230" s="44"/>
    </row>
    <row r="231" spans="3:5" ht="24" customHeight="1" x14ac:dyDescent="0.2">
      <c r="C231" s="44" t="s">
        <v>127</v>
      </c>
      <c r="E231" s="83" t="s">
        <v>197</v>
      </c>
    </row>
  </sheetData>
  <sheetProtection formatCells="0" formatColumns="0"/>
  <mergeCells count="36">
    <mergeCell ref="A46:A55"/>
    <mergeCell ref="E3:J3"/>
    <mergeCell ref="L3:L4"/>
    <mergeCell ref="N3:N4"/>
    <mergeCell ref="A6:A15"/>
    <mergeCell ref="A16:A25"/>
    <mergeCell ref="A26:A35"/>
    <mergeCell ref="A36:A45"/>
    <mergeCell ref="A115:A125"/>
    <mergeCell ref="A222:G222"/>
    <mergeCell ref="A224:Q224"/>
    <mergeCell ref="A215:N215"/>
    <mergeCell ref="A219:I219"/>
    <mergeCell ref="A220:I220"/>
    <mergeCell ref="A218:I218"/>
    <mergeCell ref="P215:Q215"/>
    <mergeCell ref="A126:A136"/>
    <mergeCell ref="A154:A170"/>
    <mergeCell ref="Q3:Q4"/>
    <mergeCell ref="A3:A4"/>
    <mergeCell ref="B3:B4"/>
    <mergeCell ref="D3:D4"/>
    <mergeCell ref="C3:C4"/>
    <mergeCell ref="P3:P4"/>
    <mergeCell ref="O3:O4"/>
    <mergeCell ref="M3:M4"/>
    <mergeCell ref="A171:A184"/>
    <mergeCell ref="A185:A198"/>
    <mergeCell ref="A199:A204"/>
    <mergeCell ref="A56:A65"/>
    <mergeCell ref="A66:A70"/>
    <mergeCell ref="A71:A81"/>
    <mergeCell ref="A137:A153"/>
    <mergeCell ref="A82:A92"/>
    <mergeCell ref="A93:A103"/>
    <mergeCell ref="A104:A114"/>
  </mergeCells>
  <phoneticPr fontId="28" type="noConversion"/>
  <dataValidations count="3">
    <dataValidation type="list" allowBlank="1" showInputMessage="1" showErrorMessage="1" sqref="L205:M205 P206:P214 L56:M56 L66:M66 L71:M71 L137:M137 L171:M171 L185:M185 L199:M199 P57:P65 L36:M36 P155:P170 P27:P35 P17:P25 P7:P15 L26:M26 L16:M16 L6:M6 P67:P70 P187:P198 P127:P136 P200:P204 P173:P184 P72:P81 L82:M82 P83:P92 L93:M93 P94:P103 L104:M104 P105:P114 L115:M115 P116:P125 L126:M126 P138:P153 L154:M154 P37:P45 L46:M46 P47:P55">
      <formula1>"DA,NU"</formula1>
    </dataValidation>
    <dataValidation allowBlank="1" showInputMessage="1" showErrorMessage="1" prompt="Nr. antene" sqref="P186 P172"/>
    <dataValidation type="date" operator="lessThan" allowBlank="1" showInputMessage="1" showErrorMessage="1" promptTitle="Atentie!" prompt="Format data: zz-ll-aaaa" sqref="F6 F16 F26 F36 F46 F56 F66 F71 F82 F93 F104 F115 F126 F137 F154 F171 F185 F199 F205">
      <formula1>NOW()</formula1>
    </dataValidation>
  </dataValidations>
  <hyperlinks>
    <hyperlink ref="N208" r:id="rId1" display="buzau@clinica-sante.ro"/>
    <hyperlink ref="Q207" r:id="rId2" display="buzau@clinica-sante.ro"/>
    <hyperlink ref="O207" r:id="rId3" display="buzau@clinica-sante.ro"/>
  </hyperlinks>
  <pageMargins left="0.31" right="0.24" top="0.53" bottom="0.61" header="0.5" footer="0.5"/>
  <pageSetup paperSize="9" scale="67" fitToHeight="0" orientation="landscape" r:id="rId4"/>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26"/>
  <sheetViews>
    <sheetView workbookViewId="0">
      <selection activeCell="D5" sqref="D5:D11"/>
    </sheetView>
  </sheetViews>
  <sheetFormatPr defaultRowHeight="12.75" x14ac:dyDescent="0.2"/>
  <cols>
    <col min="2" max="2" width="30.7109375" customWidth="1"/>
    <col min="3" max="3" width="34" customWidth="1"/>
  </cols>
  <sheetData>
    <row r="1" spans="1:5" ht="15.75" x14ac:dyDescent="0.25">
      <c r="A1" s="135" t="s">
        <v>159</v>
      </c>
      <c r="B1" s="135"/>
      <c r="C1" s="87" t="s">
        <v>160</v>
      </c>
      <c r="D1" s="86"/>
      <c r="E1" s="86"/>
    </row>
    <row r="2" spans="1:5" x14ac:dyDescent="0.2">
      <c r="B2" s="7" t="s">
        <v>161</v>
      </c>
      <c r="C2" s="83" t="s">
        <v>162</v>
      </c>
      <c r="E2" s="5"/>
    </row>
    <row r="3" spans="1:5" x14ac:dyDescent="0.2">
      <c r="B3" s="7"/>
      <c r="E3" s="5"/>
    </row>
    <row r="4" spans="1:5" x14ac:dyDescent="0.2">
      <c r="A4" s="56" t="s">
        <v>13</v>
      </c>
      <c r="B4" s="140" t="s">
        <v>3</v>
      </c>
      <c r="C4" s="141"/>
      <c r="D4" s="57" t="s">
        <v>54</v>
      </c>
      <c r="E4" s="58" t="s">
        <v>9</v>
      </c>
    </row>
    <row r="5" spans="1:5" x14ac:dyDescent="0.2">
      <c r="A5" s="145" t="s">
        <v>10</v>
      </c>
      <c r="B5" s="144" t="s">
        <v>6</v>
      </c>
      <c r="C5" s="61" t="s">
        <v>7</v>
      </c>
      <c r="D5" s="23"/>
      <c r="E5" s="84">
        <f>IF(D5="DA",8,0)</f>
        <v>0</v>
      </c>
    </row>
    <row r="6" spans="1:5" ht="25.5" x14ac:dyDescent="0.2">
      <c r="A6" s="145"/>
      <c r="B6" s="144"/>
      <c r="C6" s="60" t="s">
        <v>8</v>
      </c>
      <c r="D6" s="23"/>
      <c r="E6" s="84">
        <f>IF(D6="DA",10,0)</f>
        <v>0</v>
      </c>
    </row>
    <row r="7" spans="1:5" x14ac:dyDescent="0.2">
      <c r="A7" s="61"/>
      <c r="B7" s="60"/>
      <c r="C7" s="61"/>
      <c r="D7" s="23"/>
      <c r="E7" s="84"/>
    </row>
    <row r="8" spans="1:5" ht="218.25" customHeight="1" x14ac:dyDescent="0.2">
      <c r="A8" s="59" t="s">
        <v>11</v>
      </c>
      <c r="B8" s="62" t="s">
        <v>136</v>
      </c>
      <c r="C8" s="63" t="s">
        <v>137</v>
      </c>
      <c r="D8" s="23"/>
      <c r="E8" s="84">
        <f>IF(D8="DA",10,0)</f>
        <v>0</v>
      </c>
    </row>
    <row r="9" spans="1:5" ht="51" x14ac:dyDescent="0.2">
      <c r="A9" s="59" t="s">
        <v>12</v>
      </c>
      <c r="B9" s="60" t="s">
        <v>4</v>
      </c>
      <c r="C9" s="64" t="s">
        <v>138</v>
      </c>
      <c r="D9" s="23"/>
      <c r="E9" s="84">
        <f>IF(D9="DA",2*D10,0)</f>
        <v>0</v>
      </c>
    </row>
    <row r="10" spans="1:5" x14ac:dyDescent="0.2">
      <c r="A10" s="59"/>
      <c r="B10" s="60"/>
      <c r="C10" s="81" t="s">
        <v>157</v>
      </c>
      <c r="D10" s="23"/>
      <c r="E10" s="84" t="s">
        <v>158</v>
      </c>
    </row>
    <row r="11" spans="1:5" ht="25.5" x14ac:dyDescent="0.2">
      <c r="A11" s="59"/>
      <c r="B11" s="60"/>
      <c r="C11" s="64" t="s">
        <v>134</v>
      </c>
      <c r="D11" s="23"/>
      <c r="E11" s="84">
        <f>IF(D11="DA",5,0)</f>
        <v>0</v>
      </c>
    </row>
    <row r="12" spans="1:5" x14ac:dyDescent="0.2">
      <c r="A12" s="65"/>
      <c r="B12" s="142" t="s">
        <v>5</v>
      </c>
      <c r="C12" s="143"/>
      <c r="D12" s="143"/>
      <c r="E12" s="85">
        <f>SUM(E5:E11)</f>
        <v>0</v>
      </c>
    </row>
    <row r="13" spans="1:5" x14ac:dyDescent="0.2">
      <c r="A13" s="46"/>
      <c r="B13" s="47"/>
      <c r="C13" s="48"/>
      <c r="D13" s="49"/>
      <c r="E13" s="50"/>
    </row>
    <row r="14" spans="1:5" x14ac:dyDescent="0.2">
      <c r="A14" t="s">
        <v>145</v>
      </c>
      <c r="B14" s="136" t="s">
        <v>14</v>
      </c>
      <c r="C14" s="136"/>
      <c r="D14" s="136"/>
      <c r="E14" s="136"/>
    </row>
    <row r="15" spans="1:5" x14ac:dyDescent="0.2">
      <c r="B15" s="139" t="s">
        <v>135</v>
      </c>
      <c r="C15" s="139"/>
      <c r="D15" s="139"/>
      <c r="E15" s="139"/>
    </row>
    <row r="16" spans="1:5" x14ac:dyDescent="0.2">
      <c r="B16" s="139"/>
      <c r="C16" s="139"/>
      <c r="D16" s="139"/>
      <c r="E16" s="139"/>
    </row>
    <row r="17" spans="1:5" x14ac:dyDescent="0.2">
      <c r="B17" s="138" t="s">
        <v>139</v>
      </c>
      <c r="C17" s="138"/>
      <c r="D17" s="138"/>
      <c r="E17" s="138"/>
    </row>
    <row r="18" spans="1:5" x14ac:dyDescent="0.2">
      <c r="A18" t="s">
        <v>148</v>
      </c>
      <c r="B18" s="51"/>
      <c r="C18" s="51"/>
      <c r="D18" s="51"/>
      <c r="E18" s="51"/>
    </row>
    <row r="19" spans="1:5" x14ac:dyDescent="0.2">
      <c r="B19" s="51"/>
      <c r="C19" s="52"/>
      <c r="D19" s="51"/>
      <c r="E19" s="51"/>
    </row>
    <row r="20" spans="1:5" ht="15.75" x14ac:dyDescent="0.25">
      <c r="A20" s="137"/>
      <c r="B20" s="137"/>
      <c r="C20" s="53"/>
      <c r="D20" s="54"/>
      <c r="E20" s="55"/>
    </row>
    <row r="21" spans="1:5" x14ac:dyDescent="0.2">
      <c r="B21" s="45" t="s">
        <v>124</v>
      </c>
    </row>
    <row r="22" spans="1:5" x14ac:dyDescent="0.2">
      <c r="B22" s="44"/>
    </row>
    <row r="23" spans="1:5" x14ac:dyDescent="0.2">
      <c r="B23" s="44" t="s">
        <v>125</v>
      </c>
      <c r="C23" s="83"/>
    </row>
    <row r="24" spans="1:5" ht="25.5" x14ac:dyDescent="0.2">
      <c r="B24" s="82" t="s">
        <v>126</v>
      </c>
      <c r="C24" s="83" t="s">
        <v>198</v>
      </c>
    </row>
    <row r="25" spans="1:5" x14ac:dyDescent="0.2">
      <c r="B25" s="44"/>
    </row>
    <row r="26" spans="1:5" x14ac:dyDescent="0.2">
      <c r="A26" s="44" t="s">
        <v>127</v>
      </c>
      <c r="C26" s="83" t="s">
        <v>199</v>
      </c>
    </row>
  </sheetData>
  <sheetProtection password="9261" sheet="1" formatCells="0" formatColumns="0"/>
  <mergeCells count="9">
    <mergeCell ref="A1:B1"/>
    <mergeCell ref="B14:E14"/>
    <mergeCell ref="A20:B20"/>
    <mergeCell ref="B17:E17"/>
    <mergeCell ref="B15:E16"/>
    <mergeCell ref="B4:C4"/>
    <mergeCell ref="B12:D12"/>
    <mergeCell ref="B5:B6"/>
    <mergeCell ref="A5:A6"/>
  </mergeCells>
  <phoneticPr fontId="28" type="noConversion"/>
  <dataValidations count="1">
    <dataValidation type="list" allowBlank="1" showInputMessage="1" showErrorMessage="1" sqref="D5:D6 D8:D9 D11">
      <formula1>"DA,NU"</formula1>
    </dataValidation>
  </dataValidations>
  <pageMargins left="0.75" right="0.75" top="1" bottom="1" header="0.5" footer="0.5"/>
  <pageSetup scale="98"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workbookViewId="0">
      <selection activeCell="D18" sqref="D18"/>
    </sheetView>
  </sheetViews>
  <sheetFormatPr defaultRowHeight="12.75" x14ac:dyDescent="0.2"/>
  <cols>
    <col min="1" max="1" width="6.140625" customWidth="1"/>
    <col min="2" max="2" width="16.42578125" customWidth="1"/>
    <col min="3" max="3" width="17.5703125" customWidth="1"/>
    <col min="4" max="5" width="16" customWidth="1"/>
    <col min="6" max="6" width="12.42578125" customWidth="1"/>
    <col min="7" max="7" width="10.5703125" customWidth="1"/>
  </cols>
  <sheetData>
    <row r="1" spans="1:7" x14ac:dyDescent="0.2">
      <c r="A1" s="148" t="s">
        <v>190</v>
      </c>
      <c r="B1" s="148"/>
      <c r="C1" s="148"/>
      <c r="D1" s="148"/>
      <c r="E1" s="83" t="s">
        <v>191</v>
      </c>
    </row>
    <row r="2" spans="1:7" x14ac:dyDescent="0.2">
      <c r="A2" s="149" t="s">
        <v>192</v>
      </c>
      <c r="B2" s="149"/>
      <c r="C2" s="83" t="s">
        <v>193</v>
      </c>
    </row>
    <row r="3" spans="1:7" x14ac:dyDescent="0.2">
      <c r="A3" s="66"/>
    </row>
    <row r="4" spans="1:7" x14ac:dyDescent="0.2">
      <c r="A4" s="66"/>
    </row>
    <row r="5" spans="1:7" x14ac:dyDescent="0.2">
      <c r="A5" s="151" t="s">
        <v>88</v>
      </c>
      <c r="B5" s="151" t="s">
        <v>15</v>
      </c>
      <c r="C5" s="151" t="s">
        <v>16</v>
      </c>
      <c r="D5" s="151" t="s">
        <v>17</v>
      </c>
      <c r="E5" s="146" t="s">
        <v>189</v>
      </c>
      <c r="F5" s="151" t="s">
        <v>146</v>
      </c>
      <c r="G5" s="151" t="s">
        <v>9</v>
      </c>
    </row>
    <row r="6" spans="1:7" ht="21" customHeight="1" x14ac:dyDescent="0.2">
      <c r="A6" s="151"/>
      <c r="B6" s="151"/>
      <c r="C6" s="151"/>
      <c r="D6" s="151"/>
      <c r="E6" s="147"/>
      <c r="F6" s="151"/>
      <c r="G6" s="151"/>
    </row>
    <row r="7" spans="1:7" x14ac:dyDescent="0.2">
      <c r="A7" s="92" t="s">
        <v>91</v>
      </c>
      <c r="B7" s="92" t="s">
        <v>92</v>
      </c>
      <c r="C7" s="92" t="s">
        <v>93</v>
      </c>
      <c r="D7" s="92" t="s">
        <v>94</v>
      </c>
      <c r="E7" s="92" t="s">
        <v>95</v>
      </c>
      <c r="F7" s="92" t="s">
        <v>96</v>
      </c>
      <c r="G7" s="92" t="s">
        <v>97</v>
      </c>
    </row>
    <row r="8" spans="1:7" ht="13.5" thickBot="1" x14ac:dyDescent="0.25">
      <c r="A8" s="67">
        <v>1</v>
      </c>
      <c r="B8" s="108"/>
      <c r="C8" s="109"/>
      <c r="D8" s="68">
        <v>0</v>
      </c>
      <c r="E8" s="100">
        <f>VLOOKUP(D8,B$41:D$64,3,FALSE)</f>
        <v>0</v>
      </c>
      <c r="F8" s="69"/>
      <c r="G8" s="101">
        <f>IF(F8&gt;=30,E8+E8*(F8-30)/30,E8*F8/30)</f>
        <v>0</v>
      </c>
    </row>
    <row r="9" spans="1:7" ht="13.5" thickBot="1" x14ac:dyDescent="0.25">
      <c r="A9" s="70">
        <v>2</v>
      </c>
      <c r="B9" s="108"/>
      <c r="C9" s="109"/>
      <c r="D9" s="68">
        <v>0</v>
      </c>
      <c r="E9" s="100">
        <f t="shared" ref="E9:E37" si="0">VLOOKUP(D9,B$41:D$64,3,FALSE)</f>
        <v>0</v>
      </c>
      <c r="F9" s="73"/>
      <c r="G9" s="101">
        <f t="shared" ref="G9:G37" si="1">IF(F9&gt;=30,E9+E9*(F9-30)/30,E9*F9/30)</f>
        <v>0</v>
      </c>
    </row>
    <row r="10" spans="1:7" ht="13.5" thickBot="1" x14ac:dyDescent="0.25">
      <c r="A10" s="70">
        <v>3</v>
      </c>
      <c r="B10" s="108"/>
      <c r="C10" s="109"/>
      <c r="D10" s="68">
        <v>0</v>
      </c>
      <c r="E10" s="100">
        <f t="shared" si="0"/>
        <v>0</v>
      </c>
      <c r="F10" s="73"/>
      <c r="G10" s="101">
        <f t="shared" si="1"/>
        <v>0</v>
      </c>
    </row>
    <row r="11" spans="1:7" ht="13.5" thickBot="1" x14ac:dyDescent="0.25">
      <c r="A11" s="70">
        <v>4</v>
      </c>
      <c r="B11" s="108"/>
      <c r="C11" s="109"/>
      <c r="D11" s="68">
        <v>0</v>
      </c>
      <c r="E11" s="100">
        <f t="shared" si="0"/>
        <v>0</v>
      </c>
      <c r="F11" s="73"/>
      <c r="G11" s="101">
        <f t="shared" si="1"/>
        <v>0</v>
      </c>
    </row>
    <row r="12" spans="1:7" ht="13.5" thickBot="1" x14ac:dyDescent="0.25">
      <c r="A12" s="70">
        <v>5</v>
      </c>
      <c r="B12" s="108"/>
      <c r="C12" s="109"/>
      <c r="D12" s="68">
        <v>0</v>
      </c>
      <c r="E12" s="100">
        <f t="shared" si="0"/>
        <v>0</v>
      </c>
      <c r="F12" s="73"/>
      <c r="G12" s="101">
        <f t="shared" si="1"/>
        <v>0</v>
      </c>
    </row>
    <row r="13" spans="1:7" ht="13.5" thickBot="1" x14ac:dyDescent="0.25">
      <c r="A13" s="70">
        <v>6</v>
      </c>
      <c r="B13" s="108"/>
      <c r="C13" s="109"/>
      <c r="D13" s="68">
        <v>0</v>
      </c>
      <c r="E13" s="100">
        <f t="shared" si="0"/>
        <v>0</v>
      </c>
      <c r="F13" s="73"/>
      <c r="G13" s="101">
        <f t="shared" si="1"/>
        <v>0</v>
      </c>
    </row>
    <row r="14" spans="1:7" x14ac:dyDescent="0.2">
      <c r="A14" s="70">
        <v>7</v>
      </c>
      <c r="B14" s="71"/>
      <c r="C14" s="72"/>
      <c r="D14" s="68">
        <v>0</v>
      </c>
      <c r="E14" s="100">
        <f t="shared" si="0"/>
        <v>0</v>
      </c>
      <c r="F14" s="73"/>
      <c r="G14" s="101">
        <f t="shared" si="1"/>
        <v>0</v>
      </c>
    </row>
    <row r="15" spans="1:7" x14ac:dyDescent="0.2">
      <c r="A15" s="70">
        <v>8</v>
      </c>
      <c r="B15" s="71"/>
      <c r="C15" s="72"/>
      <c r="D15" s="68">
        <v>0</v>
      </c>
      <c r="E15" s="100">
        <f t="shared" si="0"/>
        <v>0</v>
      </c>
      <c r="F15" s="74"/>
      <c r="G15" s="101">
        <f t="shared" si="1"/>
        <v>0</v>
      </c>
    </row>
    <row r="16" spans="1:7" x14ac:dyDescent="0.2">
      <c r="A16" s="70">
        <v>9</v>
      </c>
      <c r="B16" s="71"/>
      <c r="C16" s="72"/>
      <c r="D16" s="68">
        <v>0</v>
      </c>
      <c r="E16" s="100">
        <f t="shared" si="0"/>
        <v>0</v>
      </c>
      <c r="F16" s="74"/>
      <c r="G16" s="101">
        <f t="shared" si="1"/>
        <v>0</v>
      </c>
    </row>
    <row r="17" spans="1:7" x14ac:dyDescent="0.2">
      <c r="A17" s="70">
        <v>10</v>
      </c>
      <c r="B17" s="71"/>
      <c r="C17" s="72"/>
      <c r="D17" s="68">
        <v>0</v>
      </c>
      <c r="E17" s="100">
        <f t="shared" si="0"/>
        <v>0</v>
      </c>
      <c r="F17" s="74"/>
      <c r="G17" s="101">
        <f t="shared" si="1"/>
        <v>0</v>
      </c>
    </row>
    <row r="18" spans="1:7" x14ac:dyDescent="0.2">
      <c r="A18" s="70">
        <v>11</v>
      </c>
      <c r="B18" s="71"/>
      <c r="C18" s="72"/>
      <c r="D18" s="68">
        <v>0</v>
      </c>
      <c r="E18" s="100">
        <f t="shared" si="0"/>
        <v>0</v>
      </c>
      <c r="F18" s="74"/>
      <c r="G18" s="101">
        <f t="shared" si="1"/>
        <v>0</v>
      </c>
    </row>
    <row r="19" spans="1:7" x14ac:dyDescent="0.2">
      <c r="A19" s="70">
        <v>12</v>
      </c>
      <c r="B19" s="71"/>
      <c r="C19" s="72"/>
      <c r="D19" s="68"/>
      <c r="E19" s="100">
        <f t="shared" si="0"/>
        <v>0</v>
      </c>
      <c r="F19" s="74"/>
      <c r="G19" s="101">
        <f t="shared" si="1"/>
        <v>0</v>
      </c>
    </row>
    <row r="20" spans="1:7" x14ac:dyDescent="0.2">
      <c r="A20" s="70">
        <v>13</v>
      </c>
      <c r="B20" s="71"/>
      <c r="C20" s="72"/>
      <c r="D20" s="68"/>
      <c r="E20" s="100">
        <f t="shared" si="0"/>
        <v>0</v>
      </c>
      <c r="F20" s="74"/>
      <c r="G20" s="101">
        <f t="shared" si="1"/>
        <v>0</v>
      </c>
    </row>
    <row r="21" spans="1:7" x14ac:dyDescent="0.2">
      <c r="A21" s="70">
        <v>14</v>
      </c>
      <c r="B21" s="71"/>
      <c r="C21" s="72"/>
      <c r="D21" s="68"/>
      <c r="E21" s="100">
        <f t="shared" si="0"/>
        <v>0</v>
      </c>
      <c r="F21" s="74"/>
      <c r="G21" s="101">
        <f t="shared" si="1"/>
        <v>0</v>
      </c>
    </row>
    <row r="22" spans="1:7" x14ac:dyDescent="0.2">
      <c r="A22" s="70">
        <v>15</v>
      </c>
      <c r="B22" s="71"/>
      <c r="C22" s="72"/>
      <c r="D22" s="68"/>
      <c r="E22" s="100">
        <f t="shared" si="0"/>
        <v>0</v>
      </c>
      <c r="F22" s="74"/>
      <c r="G22" s="101">
        <f t="shared" si="1"/>
        <v>0</v>
      </c>
    </row>
    <row r="23" spans="1:7" x14ac:dyDescent="0.2">
      <c r="A23" s="70">
        <v>16</v>
      </c>
      <c r="B23" s="71"/>
      <c r="C23" s="72"/>
      <c r="D23" s="68"/>
      <c r="E23" s="100">
        <f t="shared" si="0"/>
        <v>0</v>
      </c>
      <c r="F23" s="74"/>
      <c r="G23" s="101">
        <f t="shared" si="1"/>
        <v>0</v>
      </c>
    </row>
    <row r="24" spans="1:7" x14ac:dyDescent="0.2">
      <c r="A24" s="70">
        <v>17</v>
      </c>
      <c r="B24" s="71"/>
      <c r="C24" s="72"/>
      <c r="D24" s="68"/>
      <c r="E24" s="100">
        <f t="shared" si="0"/>
        <v>0</v>
      </c>
      <c r="F24" s="74"/>
      <c r="G24" s="101">
        <f t="shared" si="1"/>
        <v>0</v>
      </c>
    </row>
    <row r="25" spans="1:7" x14ac:dyDescent="0.2">
      <c r="A25" s="70">
        <v>18</v>
      </c>
      <c r="B25" s="71"/>
      <c r="C25" s="72"/>
      <c r="D25" s="68"/>
      <c r="E25" s="100">
        <f t="shared" si="0"/>
        <v>0</v>
      </c>
      <c r="F25" s="74"/>
      <c r="G25" s="101">
        <f t="shared" si="1"/>
        <v>0</v>
      </c>
    </row>
    <row r="26" spans="1:7" x14ac:dyDescent="0.2">
      <c r="A26" s="70">
        <v>19</v>
      </c>
      <c r="B26" s="71"/>
      <c r="C26" s="72"/>
      <c r="D26" s="68"/>
      <c r="E26" s="100">
        <f t="shared" si="0"/>
        <v>0</v>
      </c>
      <c r="F26" s="74"/>
      <c r="G26" s="101">
        <f t="shared" si="1"/>
        <v>0</v>
      </c>
    </row>
    <row r="27" spans="1:7" x14ac:dyDescent="0.2">
      <c r="A27" s="70">
        <v>20</v>
      </c>
      <c r="B27" s="71"/>
      <c r="C27" s="72"/>
      <c r="D27" s="68"/>
      <c r="E27" s="100">
        <f t="shared" si="0"/>
        <v>0</v>
      </c>
      <c r="F27" s="74"/>
      <c r="G27" s="101">
        <f t="shared" si="1"/>
        <v>0</v>
      </c>
    </row>
    <row r="28" spans="1:7" x14ac:dyDescent="0.2">
      <c r="A28" s="70">
        <v>21</v>
      </c>
      <c r="B28" s="71"/>
      <c r="C28" s="72"/>
      <c r="D28" s="68"/>
      <c r="E28" s="100">
        <f t="shared" si="0"/>
        <v>0</v>
      </c>
      <c r="F28" s="74"/>
      <c r="G28" s="101">
        <f t="shared" si="1"/>
        <v>0</v>
      </c>
    </row>
    <row r="29" spans="1:7" x14ac:dyDescent="0.2">
      <c r="A29" s="70">
        <v>22</v>
      </c>
      <c r="B29" s="71"/>
      <c r="C29" s="72"/>
      <c r="D29" s="68"/>
      <c r="E29" s="100">
        <f t="shared" si="0"/>
        <v>0</v>
      </c>
      <c r="F29" s="74"/>
      <c r="G29" s="101">
        <f t="shared" si="1"/>
        <v>0</v>
      </c>
    </row>
    <row r="30" spans="1:7" x14ac:dyDescent="0.2">
      <c r="A30" s="70">
        <v>23</v>
      </c>
      <c r="B30" s="71"/>
      <c r="C30" s="72"/>
      <c r="D30" s="68"/>
      <c r="E30" s="100">
        <f t="shared" si="0"/>
        <v>0</v>
      </c>
      <c r="F30" s="74"/>
      <c r="G30" s="101">
        <f t="shared" si="1"/>
        <v>0</v>
      </c>
    </row>
    <row r="31" spans="1:7" x14ac:dyDescent="0.2">
      <c r="A31" s="70">
        <v>24</v>
      </c>
      <c r="B31" s="71"/>
      <c r="C31" s="72"/>
      <c r="D31" s="68"/>
      <c r="E31" s="100">
        <f t="shared" si="0"/>
        <v>0</v>
      </c>
      <c r="F31" s="74"/>
      <c r="G31" s="101">
        <f t="shared" si="1"/>
        <v>0</v>
      </c>
    </row>
    <row r="32" spans="1:7" x14ac:dyDescent="0.2">
      <c r="A32" s="70">
        <v>25</v>
      </c>
      <c r="B32" s="71"/>
      <c r="C32" s="72"/>
      <c r="D32" s="68"/>
      <c r="E32" s="100">
        <f t="shared" si="0"/>
        <v>0</v>
      </c>
      <c r="F32" s="74"/>
      <c r="G32" s="101">
        <f t="shared" si="1"/>
        <v>0</v>
      </c>
    </row>
    <row r="33" spans="1:7" x14ac:dyDescent="0.2">
      <c r="A33" s="70">
        <v>26</v>
      </c>
      <c r="B33" s="71"/>
      <c r="C33" s="72"/>
      <c r="D33" s="68"/>
      <c r="E33" s="100">
        <f t="shared" si="0"/>
        <v>0</v>
      </c>
      <c r="F33" s="74"/>
      <c r="G33" s="101">
        <f t="shared" si="1"/>
        <v>0</v>
      </c>
    </row>
    <row r="34" spans="1:7" x14ac:dyDescent="0.2">
      <c r="A34" s="70">
        <v>27</v>
      </c>
      <c r="B34" s="71"/>
      <c r="C34" s="72"/>
      <c r="D34" s="68"/>
      <c r="E34" s="100">
        <f t="shared" si="0"/>
        <v>0</v>
      </c>
      <c r="F34" s="74"/>
      <c r="G34" s="101">
        <f t="shared" si="1"/>
        <v>0</v>
      </c>
    </row>
    <row r="35" spans="1:7" x14ac:dyDescent="0.2">
      <c r="A35" s="70">
        <v>28</v>
      </c>
      <c r="B35" s="71"/>
      <c r="C35" s="72"/>
      <c r="D35" s="68"/>
      <c r="E35" s="100">
        <f t="shared" si="0"/>
        <v>0</v>
      </c>
      <c r="F35" s="74"/>
      <c r="G35" s="101">
        <f t="shared" si="1"/>
        <v>0</v>
      </c>
    </row>
    <row r="36" spans="1:7" x14ac:dyDescent="0.2">
      <c r="A36" s="70">
        <v>29</v>
      </c>
      <c r="B36" s="71"/>
      <c r="C36" s="72"/>
      <c r="D36" s="68"/>
      <c r="E36" s="100">
        <f t="shared" si="0"/>
        <v>0</v>
      </c>
      <c r="F36" s="74"/>
      <c r="G36" s="101">
        <f t="shared" si="1"/>
        <v>0</v>
      </c>
    </row>
    <row r="37" spans="1:7" x14ac:dyDescent="0.2">
      <c r="A37" s="70">
        <v>30</v>
      </c>
      <c r="B37" s="71"/>
      <c r="C37" s="72"/>
      <c r="D37" s="68"/>
      <c r="E37" s="100">
        <f t="shared" si="0"/>
        <v>0</v>
      </c>
      <c r="F37" s="74"/>
      <c r="G37" s="101">
        <f t="shared" si="1"/>
        <v>0</v>
      </c>
    </row>
    <row r="38" spans="1:7" x14ac:dyDescent="0.2">
      <c r="G38" s="106">
        <f>SUM(G8:G37)</f>
        <v>0</v>
      </c>
    </row>
    <row r="39" spans="1:7" x14ac:dyDescent="0.2">
      <c r="B39" t="s">
        <v>163</v>
      </c>
    </row>
    <row r="40" spans="1:7" x14ac:dyDescent="0.2">
      <c r="B40" s="89"/>
      <c r="C40" s="89" t="s">
        <v>164</v>
      </c>
      <c r="D40" s="89" t="s">
        <v>165</v>
      </c>
      <c r="E40" s="91"/>
    </row>
    <row r="41" spans="1:7" x14ac:dyDescent="0.2">
      <c r="B41" s="89">
        <v>0</v>
      </c>
      <c r="C41" s="89"/>
      <c r="D41" s="89">
        <v>0</v>
      </c>
      <c r="E41" s="91"/>
    </row>
    <row r="42" spans="1:7" ht="33.75" x14ac:dyDescent="0.2">
      <c r="B42" s="89">
        <v>1</v>
      </c>
      <c r="C42" s="88" t="s">
        <v>166</v>
      </c>
      <c r="D42" s="89">
        <v>30</v>
      </c>
      <c r="E42" s="91"/>
    </row>
    <row r="43" spans="1:7" ht="22.5" x14ac:dyDescent="0.2">
      <c r="B43" s="89">
        <v>2</v>
      </c>
      <c r="C43" s="88" t="s">
        <v>167</v>
      </c>
      <c r="D43" s="89">
        <v>40</v>
      </c>
      <c r="E43" s="91"/>
    </row>
    <row r="44" spans="1:7" ht="22.5" x14ac:dyDescent="0.2">
      <c r="B44" s="89">
        <v>3</v>
      </c>
      <c r="C44" s="88" t="s">
        <v>168</v>
      </c>
      <c r="D44" s="89">
        <v>30</v>
      </c>
      <c r="E44" s="91"/>
    </row>
    <row r="45" spans="1:7" ht="22.5" x14ac:dyDescent="0.2">
      <c r="B45" s="89">
        <v>4</v>
      </c>
      <c r="C45" s="88" t="s">
        <v>186</v>
      </c>
      <c r="D45" s="89">
        <v>40</v>
      </c>
      <c r="E45" s="91"/>
    </row>
    <row r="46" spans="1:7" ht="22.5" x14ac:dyDescent="0.2">
      <c r="B46" s="89">
        <v>5</v>
      </c>
      <c r="C46" s="88" t="s">
        <v>169</v>
      </c>
      <c r="D46" s="89">
        <v>30</v>
      </c>
      <c r="E46" s="91"/>
    </row>
    <row r="47" spans="1:7" ht="22.5" x14ac:dyDescent="0.2">
      <c r="B47" s="89">
        <v>6</v>
      </c>
      <c r="C47" s="88" t="s">
        <v>187</v>
      </c>
      <c r="D47" s="89">
        <v>30</v>
      </c>
      <c r="E47" s="91"/>
    </row>
    <row r="48" spans="1:7" x14ac:dyDescent="0.2">
      <c r="B48" s="89">
        <v>7</v>
      </c>
      <c r="C48" s="88" t="s">
        <v>170</v>
      </c>
      <c r="D48" s="89">
        <v>40</v>
      </c>
      <c r="E48" s="91"/>
    </row>
    <row r="49" spans="2:5" ht="22.5" x14ac:dyDescent="0.2">
      <c r="B49" s="89">
        <v>8</v>
      </c>
      <c r="C49" s="88" t="s">
        <v>171</v>
      </c>
      <c r="D49" s="89">
        <v>40</v>
      </c>
      <c r="E49" s="91"/>
    </row>
    <row r="50" spans="2:5" ht="56.25" x14ac:dyDescent="0.2">
      <c r="B50" s="89">
        <v>9</v>
      </c>
      <c r="C50" s="88" t="s">
        <v>172</v>
      </c>
      <c r="D50" s="89">
        <v>10</v>
      </c>
      <c r="E50" s="91"/>
    </row>
    <row r="51" spans="2:5" ht="56.25" x14ac:dyDescent="0.2">
      <c r="B51" s="89">
        <v>10</v>
      </c>
      <c r="C51" s="88" t="s">
        <v>173</v>
      </c>
      <c r="D51" s="89">
        <v>15</v>
      </c>
      <c r="E51" s="91"/>
    </row>
    <row r="52" spans="2:5" ht="78.75" x14ac:dyDescent="0.2">
      <c r="B52" s="89">
        <v>11</v>
      </c>
      <c r="C52" s="88" t="s">
        <v>174</v>
      </c>
      <c r="D52" s="89">
        <v>5</v>
      </c>
      <c r="E52" s="91"/>
    </row>
    <row r="53" spans="2:5" x14ac:dyDescent="0.2">
      <c r="B53" s="89">
        <v>12</v>
      </c>
      <c r="C53" s="88" t="s">
        <v>175</v>
      </c>
      <c r="D53" s="89">
        <v>13</v>
      </c>
      <c r="E53" s="91"/>
    </row>
    <row r="54" spans="2:5" x14ac:dyDescent="0.2">
      <c r="B54" s="89">
        <v>13</v>
      </c>
      <c r="C54" s="90" t="s">
        <v>176</v>
      </c>
      <c r="D54" s="89">
        <v>15</v>
      </c>
      <c r="E54" s="91"/>
    </row>
    <row r="55" spans="2:5" x14ac:dyDescent="0.2">
      <c r="B55" s="89">
        <v>14</v>
      </c>
      <c r="C55" s="90" t="s">
        <v>188</v>
      </c>
      <c r="D55" s="89">
        <v>20</v>
      </c>
      <c r="E55" s="91"/>
    </row>
    <row r="56" spans="2:5" ht="22.5" x14ac:dyDescent="0.2">
      <c r="B56" s="89">
        <v>15</v>
      </c>
      <c r="C56" s="90" t="s">
        <v>177</v>
      </c>
      <c r="D56" s="89">
        <v>15</v>
      </c>
      <c r="E56" s="91"/>
    </row>
    <row r="57" spans="2:5" ht="22.5" x14ac:dyDescent="0.2">
      <c r="B57" s="89">
        <v>16</v>
      </c>
      <c r="C57" s="90" t="s">
        <v>178</v>
      </c>
      <c r="D57" s="89">
        <v>20</v>
      </c>
      <c r="E57" s="91"/>
    </row>
    <row r="58" spans="2:5" ht="22.5" x14ac:dyDescent="0.2">
      <c r="B58" s="89">
        <v>17</v>
      </c>
      <c r="C58" s="90" t="s">
        <v>179</v>
      </c>
      <c r="D58" s="89">
        <v>11</v>
      </c>
      <c r="E58" s="91"/>
    </row>
    <row r="59" spans="2:5" x14ac:dyDescent="0.2">
      <c r="B59" s="89">
        <v>18</v>
      </c>
      <c r="C59" s="90" t="s">
        <v>180</v>
      </c>
      <c r="D59" s="89">
        <v>13</v>
      </c>
      <c r="E59" s="91"/>
    </row>
    <row r="60" spans="2:5" x14ac:dyDescent="0.2">
      <c r="B60" s="89">
        <v>19</v>
      </c>
      <c r="C60" s="90" t="s">
        <v>181</v>
      </c>
      <c r="D60" s="89">
        <v>13</v>
      </c>
      <c r="E60" s="91"/>
    </row>
    <row r="61" spans="2:5" ht="33.75" x14ac:dyDescent="0.2">
      <c r="B61" s="89">
        <v>20</v>
      </c>
      <c r="C61" s="90" t="s">
        <v>182</v>
      </c>
      <c r="D61" s="89">
        <v>10</v>
      </c>
      <c r="E61" s="91"/>
    </row>
    <row r="62" spans="2:5" ht="33.75" x14ac:dyDescent="0.2">
      <c r="B62" s="89">
        <v>21</v>
      </c>
      <c r="C62" s="90" t="s">
        <v>183</v>
      </c>
      <c r="D62" s="89">
        <v>8</v>
      </c>
      <c r="E62" s="91"/>
    </row>
    <row r="63" spans="2:5" ht="22.5" x14ac:dyDescent="0.2">
      <c r="B63" s="89">
        <v>22</v>
      </c>
      <c r="C63" s="90" t="s">
        <v>184</v>
      </c>
      <c r="D63" s="89">
        <v>7</v>
      </c>
      <c r="E63" s="91"/>
    </row>
    <row r="64" spans="2:5" ht="33.75" x14ac:dyDescent="0.2">
      <c r="B64" s="89">
        <v>23</v>
      </c>
      <c r="C64" s="90" t="s">
        <v>185</v>
      </c>
      <c r="D64" s="89">
        <v>9</v>
      </c>
      <c r="E64" s="91"/>
    </row>
    <row r="67" spans="2:8" ht="41.25" customHeight="1" x14ac:dyDescent="0.2">
      <c r="B67" s="150" t="s">
        <v>140</v>
      </c>
      <c r="C67" s="150"/>
      <c r="D67" s="150"/>
      <c r="E67" s="150"/>
      <c r="F67" s="150"/>
      <c r="G67" s="150"/>
    </row>
    <row r="68" spans="2:8" x14ac:dyDescent="0.2">
      <c r="B68" s="150" t="s">
        <v>149</v>
      </c>
      <c r="C68" s="150"/>
      <c r="D68" s="150"/>
      <c r="E68" s="150"/>
      <c r="F68" s="150"/>
      <c r="G68" s="150"/>
      <c r="H68" s="150"/>
    </row>
    <row r="69" spans="2:8" x14ac:dyDescent="0.2">
      <c r="B69" t="s">
        <v>150</v>
      </c>
    </row>
    <row r="70" spans="2:8" x14ac:dyDescent="0.2">
      <c r="B70" t="s">
        <v>151</v>
      </c>
    </row>
    <row r="72" spans="2:8" x14ac:dyDescent="0.2">
      <c r="B72" s="75" t="s">
        <v>144</v>
      </c>
    </row>
    <row r="73" spans="2:8" x14ac:dyDescent="0.2">
      <c r="F73" t="s">
        <v>141</v>
      </c>
    </row>
    <row r="74" spans="2:8" x14ac:dyDescent="0.2">
      <c r="F74" t="s">
        <v>142</v>
      </c>
    </row>
    <row r="75" spans="2:8" x14ac:dyDescent="0.2">
      <c r="F75" s="83" t="s">
        <v>143</v>
      </c>
    </row>
    <row r="76" spans="2:8" x14ac:dyDescent="0.2">
      <c r="B76" s="44" t="s">
        <v>127</v>
      </c>
      <c r="C76" s="83" t="s">
        <v>147</v>
      </c>
    </row>
  </sheetData>
  <sheetProtection password="9261" sheet="1" formatCells="0" formatColumns="0" insertRows="0"/>
  <mergeCells count="11">
    <mergeCell ref="D5:D6"/>
    <mergeCell ref="E5:E6"/>
    <mergeCell ref="A1:D1"/>
    <mergeCell ref="A2:B2"/>
    <mergeCell ref="B68:H68"/>
    <mergeCell ref="B67:G67"/>
    <mergeCell ref="G5:G6"/>
    <mergeCell ref="A5:A6"/>
    <mergeCell ref="B5:B6"/>
    <mergeCell ref="F5:F6"/>
    <mergeCell ref="C5:C6"/>
  </mergeCells>
  <phoneticPr fontId="28" type="noConversion"/>
  <dataValidations count="1">
    <dataValidation type="list" allowBlank="1" showInputMessage="1" showErrorMessage="1" sqref="D8:D37">
      <formula1>$B$41:$B$64</formula1>
    </dataValidation>
  </dataValidations>
  <pageMargins left="0.75" right="0.17"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cp:lastModifiedBy>
  <cp:lastPrinted>2019-07-10T10:52:21Z</cp:lastPrinted>
  <dcterms:created xsi:type="dcterms:W3CDTF">2016-06-23T11:57:24Z</dcterms:created>
  <dcterms:modified xsi:type="dcterms:W3CDTF">2022-04-17T10:29:36Z</dcterms:modified>
</cp:coreProperties>
</file>