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D:\D\paracl\punctaje_criterii\DORINA\"/>
    </mc:Choice>
  </mc:AlternateContent>
  <xr:revisionPtr revIDLastSave="0" documentId="13_ncr:1_{711A7B59-8B2F-4C5B-B446-FAFBF91C29DF}" xr6:coauthVersionLast="47" xr6:coauthVersionMax="47" xr10:uidLastSave="{00000000-0000-0000-0000-000000000000}"/>
  <workbookProtection workbookPassword="EC7C" lockStructure="1"/>
  <bookViews>
    <workbookView xWindow="-120" yWindow="-120" windowWidth="29040" windowHeight="15840" xr2:uid="{00000000-000D-0000-FFFF-FFFF00000000}"/>
  </bookViews>
  <sheets>
    <sheet name="criteriu_tehnic" sheetId="1" r:id="rId1"/>
    <sheet name="logistica" sheetId="2" r:id="rId2"/>
    <sheet name="resurse umane" sheetId="3" r:id="rId3"/>
  </sheets>
  <definedNames>
    <definedName name="_xlnm._FilterDatabase" localSheetId="0" hidden="1">criteriu_tehnic!$A$1:$P$212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6" i="1" l="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95" i="1"/>
  <c r="O196" i="1"/>
  <c r="O197" i="1"/>
  <c r="O198" i="1"/>
  <c r="O199" i="1"/>
  <c r="O200" i="1"/>
  <c r="O201" i="1"/>
  <c r="O202" i="1"/>
  <c r="O203" i="1"/>
  <c r="O204" i="1"/>
  <c r="O205" i="1"/>
  <c r="O206" i="1"/>
  <c r="O207" i="1"/>
  <c r="O208" i="1"/>
  <c r="O209" i="1"/>
  <c r="O210" i="1"/>
  <c r="O211" i="1"/>
  <c r="O212" i="1"/>
  <c r="O194" i="1" l="1"/>
  <c r="O193" i="1"/>
  <c r="O192" i="1"/>
  <c r="O191" i="1"/>
  <c r="O190" i="1"/>
  <c r="O189" i="1"/>
  <c r="O188" i="1"/>
  <c r="O187" i="1"/>
  <c r="O186" i="1"/>
  <c r="O185" i="1"/>
  <c r="O184" i="1"/>
  <c r="O183" i="1"/>
  <c r="O182" i="1"/>
  <c r="O170" i="1"/>
  <c r="O169" i="1"/>
  <c r="O168" i="1"/>
  <c r="O167" i="1"/>
  <c r="O166" i="1"/>
  <c r="O165" i="1"/>
  <c r="O164" i="1"/>
  <c r="O163" i="1"/>
  <c r="O162" i="1"/>
  <c r="O161" i="1"/>
  <c r="O160" i="1"/>
  <c r="O159" i="1"/>
  <c r="O146" i="1"/>
  <c r="O145" i="1"/>
  <c r="O144" i="1"/>
  <c r="O143" i="1"/>
  <c r="O142" i="1"/>
  <c r="O141" i="1"/>
  <c r="O140" i="1"/>
  <c r="O139" i="1"/>
  <c r="O138" i="1"/>
  <c r="O137" i="1"/>
  <c r="O136" i="1"/>
  <c r="O135" i="1"/>
  <c r="O122" i="1"/>
  <c r="O121" i="1"/>
  <c r="O120" i="1"/>
  <c r="O119" i="1"/>
  <c r="O118" i="1"/>
  <c r="O117" i="1"/>
  <c r="O116" i="1"/>
  <c r="O115" i="1"/>
  <c r="O114" i="1"/>
  <c r="O81" i="1"/>
  <c r="O74" i="1"/>
  <c r="O67" i="1"/>
  <c r="O60" i="1"/>
  <c r="O181" i="1"/>
  <c r="O180" i="1"/>
  <c r="O178" i="1"/>
  <c r="O177" i="1"/>
  <c r="O176" i="1"/>
  <c r="O175" i="1"/>
  <c r="O173" i="1"/>
  <c r="O154" i="1"/>
  <c r="O153" i="1"/>
  <c r="O152" i="1"/>
  <c r="O151" i="1"/>
  <c r="O149" i="1"/>
  <c r="O158" i="1"/>
  <c r="O157" i="1"/>
  <c r="O156" i="1"/>
  <c r="O134" i="1"/>
  <c r="O133" i="1"/>
  <c r="O132" i="1"/>
  <c r="O130" i="1"/>
  <c r="O129" i="1"/>
  <c r="O128" i="1"/>
  <c r="O127" i="1"/>
  <c r="O125" i="1"/>
  <c r="O85" i="1"/>
  <c r="O84" i="1"/>
  <c r="O83" i="1"/>
  <c r="O82" i="1"/>
  <c r="O80" i="1"/>
  <c r="O78" i="1"/>
  <c r="O77" i="1"/>
  <c r="O76" i="1"/>
  <c r="O75" i="1"/>
  <c r="O73" i="1"/>
  <c r="O71" i="1"/>
  <c r="O70" i="1"/>
  <c r="O69" i="1"/>
  <c r="O68" i="1"/>
  <c r="O66" i="1"/>
  <c r="O64" i="1"/>
  <c r="O63" i="1"/>
  <c r="O62" i="1"/>
  <c r="O61" i="1"/>
  <c r="O59" i="1"/>
  <c r="O56" i="1"/>
  <c r="O55" i="1"/>
  <c r="O54" i="1"/>
  <c r="O53" i="1"/>
  <c r="O51" i="1"/>
  <c r="O50" i="1"/>
  <c r="O49" i="1"/>
  <c r="O48" i="1"/>
  <c r="O40" i="1"/>
  <c r="O39" i="1"/>
  <c r="O38" i="1"/>
  <c r="O36" i="1"/>
  <c r="O35" i="1"/>
  <c r="O34" i="1"/>
  <c r="O32" i="1"/>
  <c r="O31" i="1"/>
  <c r="O29" i="1"/>
  <c r="O28" i="1"/>
  <c r="O25" i="1"/>
  <c r="O24" i="1"/>
  <c r="O22" i="1"/>
  <c r="O21" i="1"/>
  <c r="O19" i="1"/>
  <c r="O18" i="1"/>
  <c r="O17" i="1"/>
  <c r="O16" i="1"/>
  <c r="O15" i="1"/>
  <c r="O14" i="1"/>
  <c r="O12" i="1"/>
  <c r="O11" i="1"/>
  <c r="O10" i="1"/>
  <c r="O9" i="1"/>
  <c r="O8" i="1"/>
  <c r="O7" i="1"/>
  <c r="E32" i="2"/>
  <c r="E31" i="2"/>
  <c r="E30" i="2"/>
  <c r="E29" i="2"/>
  <c r="E28" i="2"/>
  <c r="E27" i="2"/>
  <c r="E26" i="2"/>
  <c r="E25" i="2"/>
  <c r="E24" i="2"/>
  <c r="E23" i="2"/>
  <c r="E22" i="2"/>
  <c r="E21" i="2"/>
  <c r="E20" i="2"/>
  <c r="E19" i="2"/>
  <c r="E18" i="2"/>
  <c r="E17" i="2"/>
  <c r="E16" i="2"/>
  <c r="E15" i="2"/>
  <c r="O30" i="1"/>
  <c r="O23" i="1"/>
  <c r="O52" i="1"/>
  <c r="O47" i="1"/>
  <c r="E33" i="2"/>
  <c r="E10" i="2"/>
  <c r="E14" i="2"/>
  <c r="E13" i="2"/>
  <c r="O27" i="1"/>
  <c r="O179" i="1"/>
  <c r="O172" i="1"/>
  <c r="O155" i="1"/>
  <c r="O148" i="1"/>
  <c r="O131" i="1"/>
  <c r="O124" i="1"/>
  <c r="E8" i="3"/>
  <c r="G8" i="3"/>
  <c r="E9" i="3"/>
  <c r="G9" i="3"/>
  <c r="E10" i="3"/>
  <c r="G10" i="3" s="1"/>
  <c r="E11" i="3"/>
  <c r="G11" i="3" s="1"/>
  <c r="E12" i="3"/>
  <c r="G12" i="3"/>
  <c r="E13" i="3"/>
  <c r="G13" i="3" s="1"/>
  <c r="E14" i="3"/>
  <c r="G14" i="3" s="1"/>
  <c r="E15" i="3"/>
  <c r="G15" i="3" s="1"/>
  <c r="E16" i="3"/>
  <c r="G16" i="3"/>
  <c r="E17" i="3"/>
  <c r="G17" i="3"/>
  <c r="E18" i="3"/>
  <c r="G18" i="3" s="1"/>
  <c r="E19" i="3"/>
  <c r="G19" i="3" s="1"/>
  <c r="E20" i="3"/>
  <c r="G20" i="3"/>
  <c r="E21" i="3"/>
  <c r="G21" i="3"/>
  <c r="E22" i="3"/>
  <c r="G22" i="3" s="1"/>
  <c r="E23" i="3"/>
  <c r="G23" i="3" s="1"/>
  <c r="E24" i="3"/>
  <c r="G24" i="3"/>
  <c r="E25" i="3"/>
  <c r="G25" i="3"/>
  <c r="E26" i="3"/>
  <c r="G26" i="3" s="1"/>
  <c r="E27" i="3"/>
  <c r="G27" i="3" s="1"/>
  <c r="E28" i="3"/>
  <c r="G28" i="3"/>
  <c r="E29" i="3"/>
  <c r="G29" i="3"/>
  <c r="E30" i="3"/>
  <c r="G30" i="3" s="1"/>
  <c r="E31" i="3"/>
  <c r="G31" i="3" s="1"/>
  <c r="E32" i="3"/>
  <c r="G32" i="3"/>
  <c r="O57" i="1"/>
  <c r="O46" i="1"/>
  <c r="O45" i="1"/>
  <c r="O43" i="1"/>
  <c r="O42" i="1"/>
  <c r="O37" i="1"/>
  <c r="O33" i="1"/>
  <c r="O26" i="1"/>
  <c r="O20" i="1"/>
  <c r="O13" i="1"/>
  <c r="O6" i="1"/>
  <c r="E7" i="2"/>
  <c r="E8" i="2"/>
  <c r="E9" i="2"/>
  <c r="E11" i="2"/>
  <c r="E34" i="2" l="1"/>
  <c r="O171" i="1"/>
  <c r="O174" i="1"/>
  <c r="O44" i="1"/>
  <c r="O147" i="1"/>
  <c r="O150" i="1"/>
  <c r="O41" i="1"/>
  <c r="O58" i="1"/>
  <c r="O126" i="1"/>
  <c r="O72" i="1"/>
  <c r="O79" i="1"/>
  <c r="O65" i="1"/>
  <c r="O123" i="1"/>
  <c r="G33" i="3"/>
</calcChain>
</file>

<file path=xl/sharedStrings.xml><?xml version="1.0" encoding="utf-8"?>
<sst xmlns="http://schemas.openxmlformats.org/spreadsheetml/2006/main" count="1952" uniqueCount="181">
  <si>
    <t>DA/
NU</t>
  </si>
  <si>
    <t>Hematologie - morfologie</t>
  </si>
  <si>
    <t xml:space="preserve">viteză mai mare de 60 de teste /oră </t>
  </si>
  <si>
    <t xml:space="preserve">mai mult de 22 de parametri </t>
  </si>
  <si>
    <t>modul flowcitometric</t>
  </si>
  <si>
    <t>Tip aparat / Caracteristici</t>
  </si>
  <si>
    <t>Hematologie - hemostaza</t>
  </si>
  <si>
    <t>VSH</t>
  </si>
  <si>
    <t>între  1 – 10 poziţii</t>
  </si>
  <si>
    <t>între 11 – 20 poziţii</t>
  </si>
  <si>
    <t>peste 21 poziţii</t>
  </si>
  <si>
    <t>Bacteriologie</t>
  </si>
  <si>
    <t>metoda manuala</t>
  </si>
  <si>
    <t xml:space="preserve">identificarea germenilor                                               </t>
  </si>
  <si>
    <t xml:space="preserve">efectuarea antibiogramei                                               </t>
  </si>
  <si>
    <t xml:space="preserve">decelarea prezenţei miceliilor şi identificarea miceliilor             </t>
  </si>
  <si>
    <t xml:space="preserve">efectuarea antifungigramei                                              </t>
  </si>
  <si>
    <t xml:space="preserve">Analizor microbiologie </t>
  </si>
  <si>
    <t>ex. parazitologic pe frotiu</t>
  </si>
  <si>
    <t>Biochimie - electroforeza</t>
  </si>
  <si>
    <t>Biochimie - ex. urina</t>
  </si>
  <si>
    <t>serologie</t>
  </si>
  <si>
    <t>Imunologie - aparate</t>
  </si>
  <si>
    <t xml:space="preserve">investigatii/ora </t>
  </si>
  <si>
    <t>metode lucru in plus (sist. spec. automate)</t>
  </si>
  <si>
    <t>Citologie</t>
  </si>
  <si>
    <t xml:space="preserve">Microscop optic cu examinare în lumină polarizată /UV                   </t>
  </si>
  <si>
    <t xml:space="preserve">Microscop optic fără examinare în lumină polarizată /UV                 </t>
  </si>
  <si>
    <t xml:space="preserve">Sistem automat de prelucrare a probelor </t>
  </si>
  <si>
    <t xml:space="preserve">Sistem de colorare automată a lamelor </t>
  </si>
  <si>
    <t xml:space="preserve">Aparat colorație automatizată histochimică                       </t>
  </si>
  <si>
    <t xml:space="preserve">Aparat colorație automatizată imunohistochimie                   </t>
  </si>
  <si>
    <t xml:space="preserve">microtom parafină                                                </t>
  </si>
  <si>
    <t>criotom</t>
  </si>
  <si>
    <t xml:space="preserve">termostat pentru parafină </t>
  </si>
  <si>
    <t>platină sau baie termostatată</t>
  </si>
  <si>
    <t xml:space="preserve">balanță analitică                                                </t>
  </si>
  <si>
    <t xml:space="preserve">pH-metru                                                         </t>
  </si>
  <si>
    <t>masă absorbantă pentru vapori toxici</t>
  </si>
  <si>
    <t>baterie colorare manuală hematoxilină-eozină</t>
  </si>
  <si>
    <t xml:space="preserve">baterie manuală pentru imunohistochimie </t>
  </si>
  <si>
    <t>Denumire aparat/
dispozitiv</t>
  </si>
  <si>
    <t>Numar şi serie</t>
  </si>
  <si>
    <t>LOGISTICA</t>
  </si>
  <si>
    <t>direct medicului</t>
  </si>
  <si>
    <t>website</t>
  </si>
  <si>
    <t>TOTAL</t>
  </si>
  <si>
    <t>Nume si prenume</t>
  </si>
  <si>
    <t>CNP</t>
  </si>
  <si>
    <t>PUNCTE</t>
  </si>
  <si>
    <t>EVALUARE LOGISTICA</t>
  </si>
  <si>
    <t>Criteriu</t>
  </si>
  <si>
    <t>DA/NU</t>
  </si>
  <si>
    <t>sistem electronic securizat de consultare a rezultatelor pe Internet</t>
  </si>
  <si>
    <t>Transmiterea rezultatelor analizelor de laborator la medicul care a recomandat investigatiile in max. 24 ore</t>
  </si>
  <si>
    <t>Nr. Crt</t>
  </si>
  <si>
    <t>Act detinere</t>
  </si>
  <si>
    <t>Tip act</t>
  </si>
  <si>
    <t>Nr. act</t>
  </si>
  <si>
    <t>Imunohematologie</t>
  </si>
  <si>
    <t>Categorie</t>
  </si>
  <si>
    <t>Micologie</t>
  </si>
  <si>
    <t>Parazitologie</t>
  </si>
  <si>
    <t>x</t>
  </si>
  <si>
    <t>Imunologie</t>
  </si>
  <si>
    <t>Nr.
crt.</t>
  </si>
  <si>
    <t>C2</t>
  </si>
  <si>
    <t>C3</t>
  </si>
  <si>
    <t>C4</t>
  </si>
  <si>
    <t>C5</t>
  </si>
  <si>
    <t>C6</t>
  </si>
  <si>
    <t>C7</t>
  </si>
  <si>
    <t>C9</t>
  </si>
  <si>
    <t>C10</t>
  </si>
  <si>
    <t>C11</t>
  </si>
  <si>
    <t>C12</t>
  </si>
  <si>
    <t>C13</t>
  </si>
  <si>
    <t>C14</t>
  </si>
  <si>
    <t xml:space="preserve">operational - instalat si cu aparate conectate 
pentru transmitere de date </t>
  </si>
  <si>
    <t>Data act</t>
  </si>
  <si>
    <t>C1</t>
  </si>
  <si>
    <t>C8</t>
  </si>
  <si>
    <t>Histopatologie</t>
  </si>
  <si>
    <t>Puncte</t>
  </si>
  <si>
    <r>
      <t>b</t>
    </r>
    <r>
      <rPr>
        <sz val="10"/>
        <rFont val="Arial"/>
        <family val="2"/>
      </rPr>
      <t xml:space="preserve"> - chestionar de satisfacţie a pacientilor</t>
    </r>
  </si>
  <si>
    <t>NOTA 1: In situatia in care furnizorul are mai multe puncte de lucru se intocmesc tabele pentru fiecare dintre acestea</t>
  </si>
  <si>
    <t>NOTA 2: Se puncteaza doar echipamentele utilizate in compartimentele cu cel putin un angajat cu studii superioare de specialitate</t>
  </si>
  <si>
    <t>TOTAL punct de lucru</t>
  </si>
  <si>
    <t>Standard EN ISO 13485:2003 (DA/NU)</t>
  </si>
  <si>
    <t>Furnizor de investigatii paraclinice -Analize de laborator:</t>
  </si>
  <si>
    <t>Producator aparat</t>
  </si>
  <si>
    <t xml:space="preserve">Termen de valabilitate act </t>
  </si>
  <si>
    <t xml:space="preserve">Procesor de țesuturi - histoprocesor automat fără vacum          </t>
  </si>
  <si>
    <t xml:space="preserve">Procesor de țesuturi-histoprocesor automat cu vacum            </t>
  </si>
  <si>
    <t>Punct de lucru</t>
  </si>
  <si>
    <t>NOTA 3: Punctajul total pentru fiecare aparat se acorda pentru aparatele cu o vechime de pana la 8 ani; pentru aparatele mai vechi de 8 ani dar nu mai mult de 12 ani, calculati de la data fabricarii sau de la data reconditionarii(refurbisarii), punctajul total al fiecarui aparat, pentru fiecare an in plus, se diminueaza cu cate 20%.</t>
  </si>
  <si>
    <t>Punct de lucru:  ………..</t>
  </si>
  <si>
    <t>………………</t>
  </si>
  <si>
    <t>Software dedicat activitatii de laborator, care sa contina inregistrarea si evidenta biletelor de trimitere (serie si numar, CNP/codul unic de asigurare al pacientului, cod parafa, nr. de contract medic care a recomandat, tipul si numarul investigatiilor recomandate), 
eliberarea buletinelor de analiza si arhivarea datelor de laborator, precum si raportarea activitatii desfasurate in conformitate cu formatul solicitat de casa de asigurari de sanatate(se prezinta specificatiile tehnice ale aplicatiei, care se verifica la sediul furnizorului):</t>
  </si>
  <si>
    <r>
      <t>a</t>
    </r>
    <r>
      <rPr>
        <sz val="10"/>
        <rFont val="Arial"/>
        <family val="2"/>
      </rPr>
      <t xml:space="preserve"> - date de contact (adresa, telefon, fax, mail pentru laboratoarele/punctele de lucru din structura, orar de functionare, certificari/acreditari)</t>
    </r>
  </si>
  <si>
    <r>
      <t>Program de lucru
(</t>
    </r>
    <r>
      <rPr>
        <sz val="8"/>
        <color indexed="10"/>
        <rFont val="Arial"/>
        <family val="2"/>
        <charset val="238"/>
      </rPr>
      <t>ore/săpt.</t>
    </r>
    <r>
      <rPr>
        <sz val="8"/>
        <rFont val="Arial"/>
        <family val="2"/>
        <charset val="238"/>
      </rPr>
      <t>)</t>
    </r>
  </si>
  <si>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</si>
  <si>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</si>
  <si>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</si>
  <si>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</si>
  <si>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</si>
  <si>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4: Punctajele se regasesc in Anexa 19 la Normele metodologice</t>
  </si>
  <si>
    <t>Nota 3: Norma intreaga asistente de laborator - 7 ore</t>
  </si>
  <si>
    <t>Nota 2: Norma intreaga medic de laborator, biolog, biochimist, chimist- 7 ore; norma intreaga medic anatomie patologica -6 ore</t>
  </si>
  <si>
    <t>Data expirarii garantie/contract de service</t>
  </si>
  <si>
    <t>Data întocmirii</t>
  </si>
  <si>
    <t xml:space="preserve"> Garantie/Contract service
</t>
  </si>
  <si>
    <t>Data fabricatiei/reconditionare (refurbisare)</t>
  </si>
  <si>
    <t>Biochimie serica si urinara</t>
  </si>
  <si>
    <t>analizor semiautomat</t>
  </si>
  <si>
    <t>analizor de ioni semiautomat</t>
  </si>
  <si>
    <t>analizor automat biochimie</t>
  </si>
  <si>
    <t>determinări prin turbidimetrie</t>
  </si>
  <si>
    <t>modul ioni</t>
  </si>
  <si>
    <t xml:space="preserve">probe/ora </t>
  </si>
  <si>
    <t>semiautomat</t>
  </si>
  <si>
    <t>automat</t>
  </si>
  <si>
    <t>metoda ELISA</t>
  </si>
  <si>
    <t>2 microplaci simultan</t>
  </si>
  <si>
    <t>4 microplaci simultan</t>
  </si>
  <si>
    <t>6 microplaci simultan</t>
  </si>
  <si>
    <t>1 microplaca</t>
  </si>
  <si>
    <t>sisteme speciale</t>
  </si>
  <si>
    <t>semiautomate</t>
  </si>
  <si>
    <t>sistem semiautomatizat</t>
  </si>
  <si>
    <t>sistem automatizat</t>
  </si>
  <si>
    <t>analizor automat</t>
  </si>
  <si>
    <t>analizor automat cu spectrometrie de masa</t>
  </si>
  <si>
    <t>complet automat</t>
  </si>
  <si>
    <t>până la 18 paramentri</t>
  </si>
  <si>
    <t>peste 18 paramentri</t>
  </si>
  <si>
    <t>aparat 1</t>
  </si>
  <si>
    <t>aparat 2</t>
  </si>
  <si>
    <t>aparat 3</t>
  </si>
  <si>
    <t>aparat 4</t>
  </si>
  <si>
    <t>Categorie personal*</t>
  </si>
  <si>
    <t>Semninificatia cifrei de la C4</t>
  </si>
  <si>
    <t>medic specialist</t>
  </si>
  <si>
    <t>chimisti, biologi, biochimisti</t>
  </si>
  <si>
    <t>asistenti medicali de laborator cu studii superioare</t>
  </si>
  <si>
    <t>medic primar</t>
  </si>
  <si>
    <t>asistenti medicali de laborator fara studii superioare</t>
  </si>
  <si>
    <t>cercetator stiintific CP 1 si CP 2 in anatomie-patologica</t>
  </si>
  <si>
    <t>cercetator stiintific CP 3 si CS in anatomie-patologica</t>
  </si>
  <si>
    <t>asistenti de cercetare stiintifica in anatomie-patologica</t>
  </si>
  <si>
    <t>Puncte norma intreaga</t>
  </si>
  <si>
    <r>
      <t xml:space="preserve">chimisti medicali, biologi medicali, biochimisti medicali, </t>
    </r>
    <r>
      <rPr>
        <b/>
        <sz val="8"/>
        <rFont val="Arial"/>
        <family val="2"/>
      </rPr>
      <t>principali</t>
    </r>
  </si>
  <si>
    <r>
      <t xml:space="preserve">chimisti medicali, biologi medicali, biochimisti medicali, </t>
    </r>
    <r>
      <rPr>
        <b/>
        <sz val="8"/>
        <rFont val="Arial"/>
        <family val="2"/>
      </rPr>
      <t>specialisti</t>
    </r>
  </si>
  <si>
    <t>Functie si grad</t>
  </si>
  <si>
    <t>Puncte cnf Norme</t>
  </si>
  <si>
    <t>CLIA</t>
  </si>
  <si>
    <t>ECLIA</t>
  </si>
  <si>
    <t>MEIA, EIA</t>
  </si>
  <si>
    <t>FPIA</t>
  </si>
  <si>
    <t>REA</t>
  </si>
  <si>
    <t>CMIA</t>
  </si>
  <si>
    <t>EMIT</t>
  </si>
  <si>
    <t>RAST</t>
  </si>
  <si>
    <t>RIA</t>
  </si>
  <si>
    <t>IFA</t>
  </si>
  <si>
    <t>ELFA</t>
  </si>
  <si>
    <t>TRACE</t>
  </si>
  <si>
    <t xml:space="preserve">EVALUARE RESURSE TEHNICE, FURNIZOR: </t>
  </si>
  <si>
    <t>…………………..</t>
  </si>
  <si>
    <t>……………</t>
  </si>
  <si>
    <t xml:space="preserve">Punct de lucru:  </t>
  </si>
  <si>
    <t>……………………..</t>
  </si>
  <si>
    <t>farmacist cu drept de libera practica</t>
  </si>
  <si>
    <t>manual</t>
  </si>
  <si>
    <t>echipament semiautomat pt det Grupelor sangvine RH</t>
  </si>
  <si>
    <t>echipament automat pt det Grupelor sangvine RH</t>
  </si>
  <si>
    <t>analizor automat de insamantare a mediilor de cultura</t>
  </si>
  <si>
    <t>analizor semiautomat de microbiologie</t>
  </si>
  <si>
    <t>Puncte de recoltare externe aflate in alte localitati decat cele de resedinta de judet, avand program 5 zile/saptamana, minim 7 ore/zi cu personal de recoltare dedicat</t>
  </si>
  <si>
    <t>Localitatea</t>
  </si>
  <si>
    <t>Puncte de recoltare mobile, avand program 5 zile/saptamana, minim 7 ore/zi cu personal de recoltare dedicat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</si>
</sst>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40" x14ac:knownFonts="1">
    <font>
      <sz val="10"/>
      <name val="Arial"/>
      <charset val="238"/>
    </font>
    <font>
      <sz val="10"/>
      <color indexed="8"/>
      <name val="Garamond"/>
      <family val="2"/>
      <charset val="238"/>
    </font>
    <font>
      <sz val="10"/>
      <color indexed="9"/>
      <name val="Garamond"/>
      <family val="2"/>
      <charset val="238"/>
    </font>
    <font>
      <sz val="10"/>
      <color indexed="20"/>
      <name val="Garamond"/>
      <family val="2"/>
      <charset val="238"/>
    </font>
    <font>
      <b/>
      <sz val="10"/>
      <color indexed="52"/>
      <name val="Garamond"/>
      <family val="2"/>
      <charset val="238"/>
    </font>
    <font>
      <b/>
      <sz val="10"/>
      <color indexed="9"/>
      <name val="Garamond"/>
      <family val="2"/>
      <charset val="238"/>
    </font>
    <font>
      <i/>
      <sz val="10"/>
      <color indexed="23"/>
      <name val="Garamond"/>
      <family val="2"/>
      <charset val="238"/>
    </font>
    <font>
      <sz val="10"/>
      <color indexed="17"/>
      <name val="Garamond"/>
      <family val="2"/>
      <charset val="238"/>
    </font>
    <font>
      <b/>
      <sz val="15"/>
      <color indexed="56"/>
      <name val="Garamond"/>
      <family val="2"/>
      <charset val="238"/>
    </font>
    <font>
      <b/>
      <sz val="13"/>
      <color indexed="56"/>
      <name val="Garamond"/>
      <family val="2"/>
      <charset val="238"/>
    </font>
    <font>
      <b/>
      <sz val="11"/>
      <color indexed="56"/>
      <name val="Garamond"/>
      <family val="2"/>
      <charset val="238"/>
    </font>
    <font>
      <sz val="10"/>
      <color indexed="62"/>
      <name val="Garamond"/>
      <family val="2"/>
      <charset val="238"/>
    </font>
    <font>
      <sz val="10"/>
      <color indexed="52"/>
      <name val="Garamond"/>
      <family val="2"/>
      <charset val="238"/>
    </font>
    <font>
      <sz val="10"/>
      <color indexed="60"/>
      <name val="Garamond"/>
      <family val="2"/>
      <charset val="238"/>
    </font>
    <font>
      <sz val="10"/>
      <name val="Arial"/>
      <family val="2"/>
      <charset val="238"/>
    </font>
    <font>
      <b/>
      <sz val="10"/>
      <color indexed="63"/>
      <name val="Garamond"/>
      <family val="2"/>
      <charset val="238"/>
    </font>
    <font>
      <b/>
      <sz val="18"/>
      <color indexed="56"/>
      <name val="Cambria"/>
      <family val="2"/>
      <charset val="238"/>
    </font>
    <font>
      <b/>
      <sz val="10"/>
      <color indexed="8"/>
      <name val="Garamond"/>
      <family val="2"/>
      <charset val="238"/>
    </font>
    <font>
      <sz val="10"/>
      <color indexed="10"/>
      <name val="Garamond"/>
      <family val="2"/>
      <charset val="238"/>
    </font>
    <font>
      <b/>
      <sz val="10"/>
      <name val="Times New Roman"/>
      <family val="1"/>
    </font>
    <font>
      <sz val="10"/>
      <name val="Times New Roman"/>
      <family val="1"/>
      <charset val="238"/>
    </font>
    <font>
      <sz val="10"/>
      <name val="Times New Roman"/>
      <family val="1"/>
    </font>
    <font>
      <b/>
      <sz val="10"/>
      <name val="Arial"/>
      <family val="2"/>
      <charset val="238"/>
    </font>
    <font>
      <b/>
      <sz val="8"/>
      <name val="Arial"/>
      <family val="2"/>
      <charset val="238"/>
    </font>
    <font>
      <sz val="8"/>
      <name val="Arial"/>
      <family val="2"/>
      <charset val="238"/>
    </font>
    <font>
      <sz val="9"/>
      <name val="Arial"/>
      <family val="2"/>
      <charset val="238"/>
    </font>
    <font>
      <b/>
      <sz val="9"/>
      <name val="Arial"/>
      <family val="2"/>
      <charset val="238"/>
    </font>
    <font>
      <sz val="8"/>
      <name val="Arial"/>
      <family val="2"/>
    </font>
    <font>
      <b/>
      <sz val="10"/>
      <name val="Arial"/>
      <family val="2"/>
    </font>
    <font>
      <sz val="12"/>
      <name val="Arial"/>
      <family val="2"/>
    </font>
    <font>
      <b/>
      <sz val="8"/>
      <name val="Arial"/>
      <family val="2"/>
    </font>
    <font>
      <b/>
      <sz val="12"/>
      <name val="Arial"/>
      <family val="2"/>
    </font>
    <font>
      <sz val="10"/>
      <color indexed="10"/>
      <name val="Arial"/>
      <family val="2"/>
    </font>
    <font>
      <sz val="10"/>
      <name val="Arial"/>
      <family val="2"/>
    </font>
    <font>
      <sz val="8"/>
      <color indexed="10"/>
      <name val="Arial"/>
      <family val="2"/>
      <charset val="238"/>
    </font>
    <font>
      <sz val="9"/>
      <name val="Arial"/>
      <family val="2"/>
    </font>
    <font>
      <b/>
      <sz val="9"/>
      <name val="Arial"/>
      <family val="2"/>
    </font>
    <font>
      <b/>
      <i/>
      <sz val="9"/>
      <name val="Arial"/>
      <family val="2"/>
    </font>
    <font>
      <i/>
      <sz val="9"/>
      <name val="Arial"/>
      <family val="2"/>
    </font>
    <font>
      <sz val="6"/>
      <name val="Arial"/>
      <family val="2"/>
      <charset val="238"/>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22"/>
        <bgColor indexed="64"/>
      </patternFill>
    </fill>
    <fill>
      <patternFill patternType="solid">
        <fgColor indexed="46"/>
        <bgColor indexed="64"/>
      </patternFill>
    </fill>
    <fill>
      <patternFill patternType="solid">
        <fgColor indexed="45"/>
        <bgColor indexed="64"/>
      </patternFill>
    </fill>
    <fill>
      <patternFill patternType="solid">
        <fgColor indexed="11"/>
        <bgColor indexed="64"/>
      </patternFill>
    </fill>
    <fill>
      <patternFill patternType="solid">
        <fgColor indexed="44"/>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15"/>
        <bgColor indexed="64"/>
      </patternFill>
    </fill>
    <fill>
      <patternFill patternType="solid">
        <fgColor indexed="10"/>
        <bgColor indexed="64"/>
      </patternFill>
    </fill>
    <fill>
      <patternFill patternType="solid">
        <fgColor indexed="23"/>
        <bgColor indexed="64"/>
      </patternFill>
    </fill>
    <fill>
      <patternFill patternType="solid">
        <fgColor rgb="FFA568D2"/>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33" fillId="0" borderId="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33" fillId="0" borderId="0"/>
    <xf numFmtId="0" fontId="14" fillId="0" borderId="0"/>
    <xf numFmtId="0" fontId="14"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67">
    <xf numFmtId="0" fontId="0" fillId="0" borderId="0" xfId="0"/>
    <xf numFmtId="0" fontId="19" fillId="0" borderId="0" xfId="39" applyFont="1" applyBorder="1"/>
    <xf numFmtId="0" fontId="19" fillId="0" borderId="0" xfId="39" applyFont="1" applyAlignment="1">
      <alignment horizontal="left" vertical="center"/>
    </xf>
    <xf numFmtId="0" fontId="20" fillId="0" borderId="0" xfId="39" quotePrefix="1" applyFont="1"/>
    <xf numFmtId="0" fontId="19" fillId="0" borderId="0" xfId="39" applyFont="1"/>
    <xf numFmtId="0" fontId="21" fillId="0" borderId="0" xfId="39" applyFont="1"/>
    <xf numFmtId="0" fontId="23" fillId="0" borderId="10" xfId="39" applyFont="1" applyFill="1" applyBorder="1" applyAlignment="1">
      <alignment horizontal="center" vertical="center" wrapText="1"/>
    </xf>
    <xf numFmtId="14" fontId="23" fillId="0" borderId="10" xfId="39" applyNumberFormat="1" applyFont="1" applyFill="1" applyBorder="1" applyAlignment="1">
      <alignment horizontal="center" vertical="center" wrapText="1"/>
    </xf>
    <xf numFmtId="0" fontId="24" fillId="0" borderId="10" xfId="0" applyFont="1" applyBorder="1" applyAlignment="1">
      <alignment horizontal="center" wrapText="1"/>
    </xf>
    <xf numFmtId="0" fontId="25" fillId="0" borderId="10" xfId="0" applyFont="1" applyBorder="1" applyAlignment="1">
      <alignment horizontal="center" vertical="top"/>
    </xf>
    <xf numFmtId="0" fontId="26" fillId="24" borderId="10" xfId="0" applyFont="1" applyFill="1" applyBorder="1" applyAlignment="1">
      <alignment vertical="top"/>
    </xf>
    <xf numFmtId="0" fontId="26" fillId="24" borderId="10" xfId="0" applyFont="1" applyFill="1" applyBorder="1" applyAlignment="1" applyProtection="1">
      <alignment horizontal="left" vertical="top" wrapText="1"/>
      <protection locked="0"/>
    </xf>
    <xf numFmtId="0" fontId="25" fillId="25" borderId="10" xfId="39" applyFont="1" applyFill="1" applyBorder="1" applyAlignment="1" applyProtection="1">
      <alignment horizontal="center" vertical="top" wrapText="1"/>
    </xf>
    <xf numFmtId="0" fontId="26" fillId="0" borderId="10" xfId="0" applyFont="1" applyBorder="1" applyAlignment="1">
      <alignment vertical="top"/>
    </xf>
    <xf numFmtId="0" fontId="25" fillId="24" borderId="10" xfId="0" applyFont="1" applyFill="1" applyBorder="1" applyAlignment="1">
      <alignment horizontal="left" vertical="top" wrapText="1"/>
    </xf>
    <xf numFmtId="0" fontId="25" fillId="25" borderId="10" xfId="39" applyFont="1" applyFill="1" applyBorder="1" applyAlignment="1" applyProtection="1">
      <alignment horizontal="center" vertical="top" wrapText="1"/>
      <protection hidden="1"/>
    </xf>
    <xf numFmtId="14" fontId="25" fillId="25" borderId="10" xfId="39" applyNumberFormat="1" applyFont="1" applyFill="1" applyBorder="1" applyAlignment="1" applyProtection="1">
      <alignment horizontal="center" vertical="top" wrapText="1"/>
      <protection hidden="1"/>
    </xf>
    <xf numFmtId="0" fontId="25" fillId="24" borderId="10" xfId="0" applyFont="1" applyFill="1" applyBorder="1" applyAlignment="1" applyProtection="1">
      <alignment horizontal="center" vertical="top" wrapText="1"/>
      <protection locked="0"/>
    </xf>
    <xf numFmtId="0" fontId="26" fillId="26" borderId="10" xfId="0" applyFont="1" applyFill="1" applyBorder="1" applyAlignment="1">
      <alignment vertical="top"/>
    </xf>
    <xf numFmtId="0" fontId="26" fillId="26" borderId="10" xfId="0" applyFont="1" applyFill="1" applyBorder="1" applyAlignment="1">
      <alignment horizontal="left" vertical="top" wrapText="1"/>
    </xf>
    <xf numFmtId="0" fontId="26" fillId="0" borderId="10" xfId="0" applyFont="1" applyFill="1" applyBorder="1" applyAlignment="1">
      <alignment vertical="top"/>
    </xf>
    <xf numFmtId="0" fontId="25" fillId="27" borderId="10" xfId="0" applyFont="1" applyFill="1" applyBorder="1" applyAlignment="1">
      <alignment horizontal="left" vertical="top" wrapText="1"/>
    </xf>
    <xf numFmtId="0" fontId="26" fillId="27" borderId="10" xfId="0" applyFont="1" applyFill="1" applyBorder="1" applyAlignment="1">
      <alignment horizontal="left" vertical="top" wrapText="1"/>
    </xf>
    <xf numFmtId="0" fontId="25" fillId="0" borderId="10" xfId="0" applyFont="1" applyBorder="1" applyAlignment="1" applyProtection="1">
      <alignment horizontal="center" vertical="top" wrapText="1"/>
      <protection locked="0"/>
    </xf>
    <xf numFmtId="0" fontId="26" fillId="28" borderId="10" xfId="0" applyFont="1" applyFill="1" applyBorder="1" applyAlignment="1">
      <alignment vertical="top"/>
    </xf>
    <xf numFmtId="0" fontId="26" fillId="28" borderId="10" xfId="0" applyFont="1" applyFill="1" applyBorder="1" applyAlignment="1">
      <alignment horizontal="left" vertical="top" wrapText="1"/>
    </xf>
    <xf numFmtId="0" fontId="26" fillId="29" borderId="10" xfId="0" applyFont="1" applyFill="1" applyBorder="1" applyAlignment="1">
      <alignment vertical="top"/>
    </xf>
    <xf numFmtId="0" fontId="25" fillId="29" borderId="10" xfId="0" applyFont="1" applyFill="1" applyBorder="1" applyAlignment="1">
      <alignment horizontal="left" vertical="top" wrapText="1"/>
    </xf>
    <xf numFmtId="0" fontId="25" fillId="30" borderId="10" xfId="0" applyFont="1" applyFill="1" applyBorder="1" applyAlignment="1">
      <alignment horizontal="left" vertical="top" wrapText="1"/>
    </xf>
    <xf numFmtId="0" fontId="14" fillId="31" borderId="10" xfId="0" applyFont="1" applyFill="1" applyBorder="1" applyAlignment="1">
      <alignment wrapText="1"/>
    </xf>
    <xf numFmtId="0" fontId="14" fillId="0" borderId="0" xfId="39" applyFont="1"/>
    <xf numFmtId="0" fontId="14" fillId="0" borderId="0" xfId="39"/>
    <xf numFmtId="0" fontId="0" fillId="0" borderId="10" xfId="0" applyBorder="1"/>
    <xf numFmtId="0" fontId="29" fillId="0" borderId="0" xfId="0" applyFont="1"/>
    <xf numFmtId="0" fontId="0" fillId="0" borderId="0" xfId="0" applyAlignment="1">
      <alignment wrapText="1"/>
    </xf>
    <xf numFmtId="0" fontId="30" fillId="0" borderId="0" xfId="0" applyFont="1"/>
    <xf numFmtId="0" fontId="0" fillId="0" borderId="0" xfId="0" applyProtection="1"/>
    <xf numFmtId="0" fontId="21" fillId="0" borderId="0" xfId="39" applyFont="1" applyAlignment="1">
      <alignment horizontal="center"/>
    </xf>
    <xf numFmtId="0" fontId="0" fillId="0" borderId="0" xfId="0" applyAlignment="1">
      <alignment horizontal="center"/>
    </xf>
    <xf numFmtId="0" fontId="0" fillId="0" borderId="11" xfId="0" applyBorder="1" applyAlignment="1">
      <alignment horizontal="center" vertical="top"/>
    </xf>
    <xf numFmtId="0" fontId="0" fillId="0" borderId="0" xfId="0" applyBorder="1"/>
    <xf numFmtId="0" fontId="28" fillId="0" borderId="0" xfId="0" applyFont="1" applyBorder="1" applyAlignment="1">
      <alignment horizontal="right" vertical="center" wrapText="1"/>
    </xf>
    <xf numFmtId="0" fontId="28" fillId="0" borderId="0" xfId="0" applyFont="1" applyBorder="1" applyAlignment="1">
      <alignment horizontal="right"/>
    </xf>
    <xf numFmtId="0" fontId="28" fillId="0" borderId="0" xfId="0" applyFont="1" applyBorder="1" applyAlignment="1">
      <alignment horizontal="center"/>
    </xf>
    <xf numFmtId="0" fontId="0" fillId="0" borderId="0" xfId="0" applyBorder="1" applyAlignment="1">
      <alignment horizontal="center"/>
    </xf>
    <xf numFmtId="0" fontId="0" fillId="0" borderId="10" xfId="0" applyBorder="1" applyAlignment="1">
      <alignment horizontal="center" vertical="top"/>
    </xf>
    <xf numFmtId="0" fontId="0" fillId="0" borderId="10" xfId="0" applyBorder="1" applyAlignment="1">
      <alignment vertical="top" wrapText="1"/>
    </xf>
    <xf numFmtId="0" fontId="14" fillId="0" borderId="10" xfId="0" applyFont="1" applyFill="1" applyBorder="1" applyAlignment="1">
      <alignment vertical="top" wrapText="1"/>
    </xf>
    <xf numFmtId="0" fontId="22" fillId="0" borderId="10" xfId="0" applyFont="1" applyFill="1" applyBorder="1" applyAlignment="1">
      <alignment vertical="top" wrapText="1"/>
    </xf>
    <xf numFmtId="0" fontId="24" fillId="0" borderId="10" xfId="0" applyFont="1" applyFill="1" applyBorder="1" applyAlignment="1">
      <alignment horizontal="center" vertical="center"/>
    </xf>
    <xf numFmtId="0" fontId="24" fillId="0" borderId="10" xfId="0" applyFont="1" applyFill="1" applyBorder="1" applyAlignment="1" applyProtection="1">
      <alignment vertical="center"/>
      <protection locked="0"/>
    </xf>
    <xf numFmtId="164" fontId="24" fillId="0" borderId="10" xfId="0" applyNumberFormat="1" applyFont="1" applyFill="1" applyBorder="1" applyAlignment="1" applyProtection="1">
      <alignment horizontal="center" vertical="center"/>
      <protection locked="0"/>
    </xf>
    <xf numFmtId="165" fontId="24" fillId="0" borderId="10" xfId="0" applyNumberFormat="1" applyFont="1" applyFill="1" applyBorder="1" applyAlignment="1" applyProtection="1">
      <alignment horizontal="center" vertical="center"/>
      <protection locked="0"/>
    </xf>
    <xf numFmtId="0" fontId="24" fillId="0" borderId="10" xfId="0" applyFont="1" applyBorder="1" applyAlignment="1">
      <alignment horizontal="center" vertical="center"/>
    </xf>
    <xf numFmtId="0" fontId="24" fillId="0" borderId="10" xfId="0" applyFont="1" applyBorder="1" applyAlignment="1" applyProtection="1">
      <alignment vertical="center"/>
      <protection locked="0"/>
    </xf>
    <xf numFmtId="164" fontId="24" fillId="0" borderId="10" xfId="0" applyNumberFormat="1" applyFont="1" applyBorder="1" applyAlignment="1" applyProtection="1">
      <alignment horizontal="center" vertical="center"/>
      <protection locked="0"/>
    </xf>
    <xf numFmtId="165" fontId="24" fillId="0" borderId="10" xfId="0" applyNumberFormat="1" applyFont="1" applyBorder="1" applyAlignment="1" applyProtection="1">
      <alignment horizontal="center" vertical="center"/>
      <protection locked="0"/>
    </xf>
    <xf numFmtId="165" fontId="24" fillId="32" borderId="10" xfId="0" applyNumberFormat="1" applyFont="1" applyFill="1" applyBorder="1" applyAlignment="1" applyProtection="1">
      <alignment horizontal="center" vertical="center"/>
      <protection locked="0"/>
    </xf>
    <xf numFmtId="0" fontId="33" fillId="0" borderId="0" xfId="0" applyFont="1" applyBorder="1"/>
    <xf numFmtId="0" fontId="28" fillId="0" borderId="0" xfId="0" applyFont="1"/>
    <xf numFmtId="14" fontId="21" fillId="0" borderId="0" xfId="39" applyNumberFormat="1" applyFont="1"/>
    <xf numFmtId="14" fontId="24" fillId="0" borderId="10" xfId="0" applyNumberFormat="1" applyFont="1" applyBorder="1" applyAlignment="1">
      <alignment horizontal="center" wrapText="1"/>
    </xf>
    <xf numFmtId="14" fontId="0" fillId="0" borderId="0" xfId="0" applyNumberFormat="1"/>
    <xf numFmtId="49" fontId="25" fillId="25" borderId="10" xfId="39" applyNumberFormat="1" applyFont="1" applyFill="1" applyBorder="1" applyAlignment="1" applyProtection="1">
      <alignment horizontal="center" vertical="top" wrapText="1"/>
      <protection hidden="1"/>
    </xf>
    <xf numFmtId="49" fontId="0" fillId="0" borderId="10" xfId="0" applyNumberFormat="1" applyFill="1" applyBorder="1" applyAlignment="1" applyProtection="1">
      <alignment horizontal="center" vertical="top"/>
      <protection locked="0"/>
    </xf>
    <xf numFmtId="49" fontId="32" fillId="0" borderId="12" xfId="0" applyNumberFormat="1" applyFont="1" applyFill="1" applyBorder="1" applyAlignment="1" applyProtection="1">
      <alignment horizontal="center" vertical="top"/>
      <protection locked="0"/>
    </xf>
    <xf numFmtId="0" fontId="28" fillId="0" borderId="13" xfId="0" applyFont="1" applyBorder="1" applyAlignment="1">
      <alignment horizontal="center" vertical="center"/>
    </xf>
    <xf numFmtId="0" fontId="28" fillId="0" borderId="13" xfId="0" applyFont="1" applyBorder="1" applyAlignment="1">
      <alignment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3" xfId="39" applyFont="1" applyBorder="1" applyAlignment="1">
      <alignment horizontal="center" vertical="center" wrapText="1"/>
    </xf>
    <xf numFmtId="1" fontId="0" fillId="0" borderId="0" xfId="0" applyNumberFormat="1"/>
    <xf numFmtId="0" fontId="0" fillId="0" borderId="0" xfId="0" applyFill="1"/>
    <xf numFmtId="0" fontId="25" fillId="33" borderId="10" xfId="39" applyFont="1" applyFill="1" applyBorder="1" applyAlignment="1" applyProtection="1">
      <alignment vertical="top" wrapText="1"/>
      <protection locked="0"/>
    </xf>
    <xf numFmtId="14" fontId="25" fillId="33" borderId="10" xfId="39" applyNumberFormat="1" applyFont="1" applyFill="1" applyBorder="1" applyAlignment="1" applyProtection="1">
      <alignment horizontal="center" vertical="top" wrapText="1"/>
      <protection locked="0"/>
    </xf>
    <xf numFmtId="14" fontId="24" fillId="33" borderId="10" xfId="0" applyNumberFormat="1" applyFont="1" applyFill="1" applyBorder="1" applyAlignment="1" applyProtection="1">
      <alignment horizontal="left" vertical="top" wrapText="1"/>
      <protection locked="0"/>
    </xf>
    <xf numFmtId="14" fontId="25" fillId="33" borderId="10" xfId="0" applyNumberFormat="1" applyFont="1" applyFill="1" applyBorder="1" applyAlignment="1" applyProtection="1">
      <alignment horizontal="center" vertical="top" wrapText="1"/>
      <protection locked="0"/>
    </xf>
    <xf numFmtId="0" fontId="25" fillId="33" borderId="10" xfId="0" applyFont="1" applyFill="1" applyBorder="1" applyAlignment="1" applyProtection="1">
      <alignment horizontal="center" vertical="top"/>
      <protection locked="0"/>
    </xf>
    <xf numFmtId="0" fontId="25" fillId="33" borderId="10" xfId="0" applyFont="1" applyFill="1" applyBorder="1" applyAlignment="1" applyProtection="1">
      <alignment horizontal="center" vertical="top" wrapText="1"/>
      <protection locked="0"/>
    </xf>
    <xf numFmtId="0" fontId="25" fillId="33" borderId="10" xfId="39" applyFont="1" applyFill="1" applyBorder="1" applyAlignment="1" applyProtection="1">
      <alignment vertical="top"/>
      <protection locked="0"/>
    </xf>
    <xf numFmtId="14" fontId="25" fillId="33" borderId="10" xfId="39" applyNumberFormat="1" applyFont="1" applyFill="1" applyBorder="1" applyAlignment="1" applyProtection="1">
      <alignment horizontal="center" vertical="top"/>
      <protection locked="0"/>
    </xf>
    <xf numFmtId="14" fontId="25" fillId="33" borderId="10" xfId="0" applyNumberFormat="1" applyFont="1" applyFill="1" applyBorder="1" applyAlignment="1" applyProtection="1">
      <alignment horizontal="center" vertical="top"/>
      <protection locked="0"/>
    </xf>
    <xf numFmtId="0" fontId="25" fillId="33" borderId="10" xfId="39" applyFont="1" applyFill="1" applyBorder="1" applyAlignment="1" applyProtection="1">
      <alignment horizontal="left" vertical="top"/>
      <protection locked="0"/>
    </xf>
    <xf numFmtId="0" fontId="35" fillId="24" borderId="10" xfId="0" applyFont="1" applyFill="1" applyBorder="1" applyAlignment="1" applyProtection="1">
      <alignment horizontal="left" vertical="top" wrapText="1"/>
      <protection locked="0"/>
    </xf>
    <xf numFmtId="0" fontId="36" fillId="24" borderId="10" xfId="0" applyFont="1" applyFill="1" applyBorder="1" applyAlignment="1">
      <alignment horizontal="left" vertical="top" wrapText="1"/>
    </xf>
    <xf numFmtId="0" fontId="35" fillId="24" borderId="10" xfId="0" applyFont="1" applyFill="1" applyBorder="1" applyAlignment="1">
      <alignment horizontal="left" vertical="top" wrapText="1"/>
    </xf>
    <xf numFmtId="0" fontId="35" fillId="27" borderId="10" xfId="0" applyFont="1" applyFill="1" applyBorder="1" applyAlignment="1" applyProtection="1">
      <alignment horizontal="left" vertical="top" wrapText="1"/>
      <protection locked="0"/>
    </xf>
    <xf numFmtId="0" fontId="35" fillId="27" borderId="10" xfId="0" applyFont="1" applyFill="1" applyBorder="1" applyAlignment="1">
      <alignment horizontal="left" vertical="top" wrapText="1"/>
    </xf>
    <xf numFmtId="0" fontId="37" fillId="34" borderId="10" xfId="0" applyFont="1" applyFill="1" applyBorder="1" applyAlignment="1" applyProtection="1">
      <alignment horizontal="left" vertical="top" wrapText="1"/>
      <protection locked="0"/>
    </xf>
    <xf numFmtId="4" fontId="21" fillId="0" borderId="0" xfId="39" applyNumberFormat="1" applyFont="1"/>
    <xf numFmtId="4" fontId="24" fillId="0" borderId="10" xfId="0" applyNumberFormat="1" applyFont="1" applyBorder="1" applyAlignment="1">
      <alignment horizontal="center" wrapText="1"/>
    </xf>
    <xf numFmtId="4" fontId="0" fillId="0" borderId="0" xfId="0" applyNumberFormat="1"/>
    <xf numFmtId="4" fontId="0" fillId="0" borderId="0" xfId="0" applyNumberFormat="1" applyAlignment="1">
      <alignment wrapText="1"/>
    </xf>
    <xf numFmtId="0" fontId="27" fillId="0" borderId="10" xfId="0" applyFont="1" applyBorder="1" applyAlignment="1">
      <alignment vertical="center" wrapText="1"/>
    </xf>
    <xf numFmtId="0" fontId="25" fillId="35" borderId="10" xfId="0" applyFont="1" applyFill="1" applyBorder="1" applyAlignment="1" applyProtection="1">
      <alignment horizontal="center" vertical="top"/>
      <protection locked="0"/>
    </xf>
    <xf numFmtId="0" fontId="38" fillId="24" borderId="10" xfId="0" applyFont="1" applyFill="1" applyBorder="1" applyAlignment="1">
      <alignment horizontal="right" vertical="top" wrapText="1"/>
    </xf>
    <xf numFmtId="0" fontId="38" fillId="24" borderId="16" xfId="0" applyFont="1" applyFill="1" applyBorder="1" applyAlignment="1">
      <alignment horizontal="right" vertical="top" wrapText="1"/>
    </xf>
    <xf numFmtId="0" fontId="25" fillId="35" borderId="10" xfId="0" applyFont="1" applyFill="1" applyBorder="1" applyAlignment="1" applyProtection="1">
      <alignment horizontal="center" vertical="top" wrapText="1"/>
      <protection locked="0"/>
    </xf>
    <xf numFmtId="0" fontId="25" fillId="0" borderId="10" xfId="0" applyFont="1" applyFill="1" applyBorder="1" applyAlignment="1" applyProtection="1">
      <alignment horizontal="center" vertical="top" wrapText="1"/>
      <protection locked="0"/>
    </xf>
    <xf numFmtId="4" fontId="25" fillId="0" borderId="10" xfId="39" applyNumberFormat="1" applyFont="1" applyFill="1" applyBorder="1" applyAlignment="1" applyProtection="1">
      <alignment horizontal="center" vertical="top" wrapText="1"/>
      <protection hidden="1"/>
    </xf>
    <xf numFmtId="4" fontId="14" fillId="0" borderId="10" xfId="0" applyNumberFormat="1" applyFont="1" applyBorder="1" applyProtection="1">
      <protection hidden="1"/>
    </xf>
    <xf numFmtId="0" fontId="0" fillId="0" borderId="0" xfId="0" applyProtection="1">
      <protection locked="0"/>
    </xf>
    <xf numFmtId="0" fontId="20" fillId="0" borderId="0" xfId="39" applyFont="1" applyProtection="1">
      <protection locked="0"/>
    </xf>
    <xf numFmtId="0" fontId="19" fillId="0" borderId="0" xfId="39" applyFont="1" applyAlignment="1" applyProtection="1">
      <alignment horizontal="left" vertical="center"/>
      <protection locked="0"/>
    </xf>
    <xf numFmtId="0" fontId="39" fillId="0" borderId="10" xfId="0" applyFont="1" applyBorder="1" applyAlignment="1">
      <alignment horizontal="center" vertical="center" wrapText="1"/>
    </xf>
    <xf numFmtId="0" fontId="39" fillId="0" borderId="0" xfId="0" applyFont="1"/>
    <xf numFmtId="0" fontId="24" fillId="0" borderId="10" xfId="0" applyFont="1" applyFill="1" applyBorder="1" applyAlignment="1" applyProtection="1">
      <alignment vertical="center"/>
      <protection hidden="1"/>
    </xf>
    <xf numFmtId="4" fontId="24" fillId="0" borderId="10" xfId="0" applyNumberFormat="1" applyFont="1" applyFill="1" applyBorder="1" applyAlignment="1" applyProtection="1">
      <alignment horizontal="center" vertical="center"/>
      <protection hidden="1"/>
    </xf>
    <xf numFmtId="0" fontId="25" fillId="34" borderId="13" xfId="39" applyFont="1" applyFill="1" applyBorder="1" applyAlignment="1" applyProtection="1">
      <alignment horizontal="center" vertical="top" wrapText="1"/>
      <protection locked="0"/>
    </xf>
    <xf numFmtId="0" fontId="25" fillId="34" borderId="16" xfId="39" applyFont="1" applyFill="1" applyBorder="1" applyAlignment="1" applyProtection="1">
      <alignment horizontal="center" vertical="top" wrapText="1"/>
      <protection locked="0"/>
    </xf>
    <xf numFmtId="0" fontId="25" fillId="34" borderId="12" xfId="39" applyFont="1" applyFill="1" applyBorder="1" applyAlignment="1" applyProtection="1">
      <alignment horizontal="center" vertical="top" wrapText="1"/>
      <protection locked="0"/>
    </xf>
    <xf numFmtId="0" fontId="25" fillId="34" borderId="10" xfId="39" applyFont="1" applyFill="1" applyBorder="1" applyAlignment="1" applyProtection="1">
      <alignment horizontal="center" vertical="top" wrapText="1"/>
      <protection locked="0"/>
    </xf>
    <xf numFmtId="0" fontId="25" fillId="31" borderId="10" xfId="39" applyFont="1" applyFill="1" applyBorder="1" applyAlignment="1" applyProtection="1">
      <alignment horizontal="center" vertical="top" wrapText="1"/>
      <protection locked="0"/>
    </xf>
    <xf numFmtId="0" fontId="25" fillId="34" borderId="13" xfId="0" applyFont="1" applyFill="1" applyBorder="1" applyAlignment="1" applyProtection="1">
      <alignment horizontal="center" vertical="top" wrapText="1"/>
      <protection locked="0"/>
    </xf>
    <xf numFmtId="0" fontId="25" fillId="34" borderId="16" xfId="0" applyFont="1" applyFill="1" applyBorder="1" applyAlignment="1" applyProtection="1">
      <alignment horizontal="center" vertical="top" wrapText="1"/>
      <protection locked="0"/>
    </xf>
    <xf numFmtId="0" fontId="25" fillId="34" borderId="12" xfId="0" applyFont="1" applyFill="1" applyBorder="1" applyAlignment="1" applyProtection="1">
      <alignment horizontal="center" vertical="top" wrapText="1"/>
      <protection locked="0"/>
    </xf>
    <xf numFmtId="0" fontId="25" fillId="31" borderId="10" xfId="0" applyFont="1" applyFill="1" applyBorder="1" applyAlignment="1" applyProtection="1">
      <alignment horizontal="center" vertical="top" wrapText="1"/>
      <protection locked="0"/>
    </xf>
    <xf numFmtId="0" fontId="25" fillId="36" borderId="10" xfId="39" applyFont="1" applyFill="1" applyBorder="1" applyAlignment="1" applyProtection="1">
      <alignment horizontal="center" vertical="top" wrapText="1"/>
      <protection locked="0"/>
    </xf>
    <xf numFmtId="0" fontId="25" fillId="24" borderId="10" xfId="39" applyFont="1" applyFill="1" applyBorder="1" applyAlignment="1" applyProtection="1">
      <alignment horizontal="center" vertical="top" wrapText="1"/>
      <protection locked="0"/>
    </xf>
    <xf numFmtId="0" fontId="25" fillId="33" borderId="10" xfId="39" applyFont="1" applyFill="1" applyBorder="1" applyAlignment="1" applyProtection="1">
      <alignment horizontal="center" vertical="top" wrapText="1"/>
      <protection locked="0"/>
    </xf>
    <xf numFmtId="4" fontId="36" fillId="0" borderId="10" xfId="39" applyNumberFormat="1" applyFont="1" applyFill="1" applyBorder="1" applyAlignment="1" applyProtection="1">
      <alignment horizontal="center" vertical="top" wrapText="1"/>
      <protection hidden="1"/>
    </xf>
    <xf numFmtId="4" fontId="36" fillId="0" borderId="10" xfId="0" applyNumberFormat="1" applyFont="1" applyBorder="1" applyAlignment="1" applyProtection="1">
      <alignment horizontal="center" vertical="top" wrapText="1"/>
      <protection hidden="1"/>
    </xf>
    <xf numFmtId="0" fontId="0" fillId="0" borderId="10" xfId="0" applyBorder="1" applyAlignment="1">
      <alignment vertical="center"/>
    </xf>
    <xf numFmtId="0" fontId="25" fillId="31" borderId="13" xfId="39" applyFont="1" applyFill="1" applyBorder="1" applyAlignment="1" applyProtection="1">
      <alignment horizontal="center" vertical="top" wrapText="1"/>
      <protection locked="0"/>
    </xf>
    <xf numFmtId="0" fontId="25" fillId="26" borderId="10" xfId="0" applyFont="1" applyFill="1" applyBorder="1" applyAlignment="1">
      <alignment horizontal="left" vertical="top" wrapText="1"/>
    </xf>
    <xf numFmtId="0" fontId="25" fillId="37" borderId="10" xfId="0" applyFont="1" applyFill="1" applyBorder="1" applyAlignment="1">
      <alignment horizontal="left" vertical="top" wrapText="1"/>
    </xf>
    <xf numFmtId="0" fontId="33" fillId="0" borderId="10" xfId="0" applyFont="1" applyBorder="1" applyAlignment="1">
      <alignment horizontal="center" vertical="top" wrapText="1"/>
    </xf>
    <xf numFmtId="0" fontId="0" fillId="0" borderId="10" xfId="0" applyBorder="1" applyAlignment="1" applyProtection="1">
      <alignment horizontal="center" vertical="top"/>
      <protection hidden="1"/>
    </xf>
    <xf numFmtId="0" fontId="28" fillId="0" borderId="10" xfId="0" applyFont="1" applyBorder="1" applyAlignment="1" applyProtection="1">
      <alignment horizontal="center" vertical="top"/>
      <protection hidden="1"/>
    </xf>
    <xf numFmtId="0" fontId="22" fillId="0" borderId="10" xfId="0" applyFont="1" applyFill="1" applyBorder="1" applyAlignment="1" applyProtection="1">
      <alignment vertical="top" wrapText="1"/>
      <protection locked="0"/>
    </xf>
    <xf numFmtId="0" fontId="23" fillId="0" borderId="10" xfId="39" applyNumberFormat="1" applyFont="1" applyFill="1" applyBorder="1" applyAlignment="1">
      <alignment horizontal="center" vertical="center" wrapText="1"/>
    </xf>
    <xf numFmtId="0" fontId="23" fillId="0" borderId="10" xfId="39" applyFont="1" applyFill="1" applyBorder="1" applyAlignment="1">
      <alignment horizontal="center" vertical="center" wrapText="1"/>
    </xf>
    <xf numFmtId="0" fontId="19" fillId="0" borderId="0" xfId="39" applyFont="1" applyBorder="1"/>
    <xf numFmtId="0" fontId="22" fillId="0" borderId="17" xfId="0" applyFont="1" applyBorder="1" applyAlignment="1">
      <alignment horizontal="right"/>
    </xf>
    <xf numFmtId="0" fontId="22" fillId="0" borderId="18" xfId="0" applyFont="1" applyBorder="1" applyAlignment="1">
      <alignment horizontal="right"/>
    </xf>
    <xf numFmtId="0" fontId="22" fillId="0" borderId="19" xfId="0" applyFont="1" applyBorder="1" applyAlignment="1">
      <alignment horizontal="right"/>
    </xf>
    <xf numFmtId="0" fontId="22" fillId="0" borderId="10" xfId="39" applyFont="1" applyBorder="1" applyAlignment="1">
      <alignment horizontal="center" vertical="center" wrapText="1"/>
    </xf>
    <xf numFmtId="0" fontId="22" fillId="0" borderId="10" xfId="0" applyFont="1" applyBorder="1" applyAlignment="1">
      <alignment horizontal="center" wrapText="1"/>
    </xf>
    <xf numFmtId="0" fontId="37" fillId="34" borderId="17" xfId="0" applyFont="1" applyFill="1" applyBorder="1" applyAlignment="1" applyProtection="1">
      <alignment horizontal="left" vertical="top" wrapText="1"/>
      <protection locked="0"/>
    </xf>
    <xf numFmtId="0" fontId="37" fillId="34" borderId="18" xfId="0" applyFont="1" applyFill="1" applyBorder="1" applyAlignment="1" applyProtection="1">
      <alignment horizontal="left" vertical="top" wrapText="1"/>
      <protection locked="0"/>
    </xf>
    <xf numFmtId="0" fontId="37" fillId="34" borderId="19" xfId="0" applyFont="1" applyFill="1" applyBorder="1" applyAlignment="1" applyProtection="1">
      <alignment horizontal="left" vertical="top" wrapText="1"/>
      <protection locked="0"/>
    </xf>
    <xf numFmtId="4" fontId="23" fillId="0" borderId="10" xfId="39" applyNumberFormat="1" applyFont="1" applyFill="1" applyBorder="1" applyAlignment="1">
      <alignment horizontal="center" vertical="center" wrapText="1"/>
    </xf>
    <xf numFmtId="0" fontId="28" fillId="0" borderId="0" xfId="39" applyFont="1" applyFill="1" applyBorder="1" applyAlignment="1">
      <alignment horizontal="left" wrapText="1"/>
    </xf>
    <xf numFmtId="0" fontId="23" fillId="0" borderId="13" xfId="39" applyFont="1" applyFill="1" applyBorder="1" applyAlignment="1">
      <alignment horizontal="center" vertical="center" wrapText="1"/>
    </xf>
    <xf numFmtId="0" fontId="23" fillId="0" borderId="12" xfId="39" applyFont="1" applyFill="1" applyBorder="1" applyAlignment="1">
      <alignment horizontal="center" vertical="center" wrapText="1"/>
    </xf>
    <xf numFmtId="0" fontId="23" fillId="0" borderId="10" xfId="39" applyFont="1" applyBorder="1" applyAlignment="1">
      <alignment horizontal="center" vertical="center" wrapText="1"/>
    </xf>
    <xf numFmtId="0" fontId="22" fillId="0" borderId="10" xfId="39" applyFont="1" applyFill="1" applyBorder="1" applyAlignment="1">
      <alignment horizontal="center" vertical="center"/>
    </xf>
    <xf numFmtId="0" fontId="0" fillId="0" borderId="10" xfId="0" applyBorder="1" applyAlignment="1">
      <alignment horizontal="center" vertical="top"/>
    </xf>
    <xf numFmtId="0" fontId="33" fillId="0" borderId="10" xfId="0" applyFont="1" applyBorder="1" applyAlignment="1">
      <alignment horizontal="center" vertical="top" wrapText="1"/>
    </xf>
    <xf numFmtId="0" fontId="0" fillId="0" borderId="10" xfId="0" applyBorder="1" applyAlignment="1">
      <alignment horizontal="center" vertical="top" wrapText="1"/>
    </xf>
    <xf numFmtId="0" fontId="22" fillId="0" borderId="20" xfId="0" applyFont="1" applyBorder="1" applyAlignment="1">
      <alignment horizontal="center" vertical="top"/>
    </xf>
    <xf numFmtId="0" fontId="22" fillId="0" borderId="21" xfId="0" applyFont="1" applyBorder="1" applyAlignment="1">
      <alignment horizontal="center" vertical="top"/>
    </xf>
    <xf numFmtId="0" fontId="22" fillId="0" borderId="22" xfId="0" applyFont="1" applyBorder="1" applyAlignment="1">
      <alignment horizontal="center" vertical="top"/>
    </xf>
    <xf numFmtId="0" fontId="31" fillId="0" borderId="0" xfId="0" applyFont="1" applyAlignment="1">
      <alignment horizontal="center"/>
    </xf>
    <xf numFmtId="0" fontId="0" fillId="0" borderId="13" xfId="0" applyBorder="1" applyAlignment="1">
      <alignment horizontal="center" vertical="top"/>
    </xf>
    <xf numFmtId="0" fontId="0" fillId="0" borderId="12" xfId="0" applyBorder="1" applyAlignment="1">
      <alignment horizontal="center" vertical="top"/>
    </xf>
    <xf numFmtId="0" fontId="0" fillId="0" borderId="13"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vertical="top" wrapText="1"/>
    </xf>
    <xf numFmtId="0" fontId="0" fillId="0" borderId="12" xfId="0" applyBorder="1" applyAlignment="1">
      <alignment vertical="top" wrapText="1"/>
    </xf>
    <xf numFmtId="0" fontId="0" fillId="0" borderId="0" xfId="0" applyAlignment="1">
      <alignment horizontal="left" wrapText="1"/>
    </xf>
    <xf numFmtId="0" fontId="24" fillId="0" borderId="10"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2" xfId="0" applyFont="1" applyBorder="1" applyAlignment="1">
      <alignment horizontal="center" vertical="center" wrapText="1"/>
    </xf>
    <xf numFmtId="0" fontId="30" fillId="0" borderId="0" xfId="0" applyFont="1"/>
    <xf numFmtId="0" fontId="0" fillId="0" borderId="0" xfId="0" applyProtection="1"/>
    <xf numFmtId="4" fontId="24" fillId="0" borderId="10" xfId="0" applyNumberFormat="1"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colors>
    <mruColors>
      <color rgb="FF5DD5FF"/>
      <color rgb="FFA568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28"/>
  <sheetViews>
    <sheetView tabSelected="1" topLeftCell="A4" zoomScaleNormal="100" workbookViewId="0">
      <pane xSplit="3" ySplit="2" topLeftCell="D197" activePane="bottomRight" state="frozen"/>
      <selection activeCell="A4" sqref="A4"/>
      <selection pane="topRight" activeCell="D4" sqref="D4"/>
      <selection pane="bottomLeft" activeCell="A6" sqref="A6"/>
      <selection pane="bottomRight" activeCell="L197" sqref="L197"/>
    </sheetView>
  </sheetViews>
  <sheetFormatPr defaultRowHeight="12.75" x14ac:dyDescent="0.2"/>
  <cols>
    <col min="1" max="1" width="4.7109375" customWidth="1"/>
    <col min="2" max="2" width="24.140625" customWidth="1"/>
    <col min="3" max="3" width="16.140625" customWidth="1"/>
    <col min="4" max="4" width="15" customWidth="1"/>
    <col min="5" max="5" width="12.7109375" customWidth="1"/>
    <col min="6" max="6" width="13.85546875" style="62" customWidth="1"/>
    <col min="9" max="9" width="10.140625" style="62" customWidth="1"/>
    <col min="10" max="10" width="10.28515625" customWidth="1"/>
    <col min="12" max="13" width="10.7109375" customWidth="1"/>
    <col min="15" max="15" width="9.140625" style="91"/>
    <col min="17" max="17" width="15.42578125" bestFit="1" customWidth="1"/>
    <col min="18" max="18" width="10.7109375" customWidth="1"/>
  </cols>
  <sheetData>
    <row r="1" spans="1:18" x14ac:dyDescent="0.2">
      <c r="A1" s="132" t="s">
        <v>167</v>
      </c>
      <c r="B1" s="132"/>
      <c r="C1" s="132"/>
      <c r="D1" s="102" t="s">
        <v>168</v>
      </c>
      <c r="E1" s="4"/>
      <c r="F1" s="60"/>
      <c r="G1" s="5"/>
      <c r="H1" s="5"/>
      <c r="I1" s="60"/>
      <c r="J1" s="5"/>
      <c r="K1" s="5"/>
      <c r="L1" s="5"/>
      <c r="M1" s="5"/>
      <c r="N1" s="5"/>
      <c r="O1" s="89"/>
      <c r="P1" s="5"/>
    </row>
    <row r="2" spans="1:18" x14ac:dyDescent="0.2">
      <c r="A2" s="1"/>
      <c r="B2" s="2" t="s">
        <v>94</v>
      </c>
      <c r="C2" s="103"/>
      <c r="D2" s="3"/>
      <c r="E2" s="4"/>
      <c r="F2" s="60"/>
      <c r="G2" s="5"/>
      <c r="H2" s="5"/>
      <c r="I2" s="60"/>
      <c r="J2" s="5"/>
      <c r="K2" s="5"/>
      <c r="L2" s="5"/>
      <c r="M2" s="5"/>
      <c r="N2" s="5"/>
      <c r="O2" s="89"/>
      <c r="P2" s="5"/>
    </row>
    <row r="3" spans="1:18" x14ac:dyDescent="0.2">
      <c r="A3" s="136" t="s">
        <v>55</v>
      </c>
      <c r="B3" s="136" t="s">
        <v>60</v>
      </c>
      <c r="C3" s="136" t="s">
        <v>5</v>
      </c>
      <c r="D3" s="145" t="s">
        <v>41</v>
      </c>
      <c r="E3" s="146" t="s">
        <v>56</v>
      </c>
      <c r="F3" s="146"/>
      <c r="G3" s="146"/>
      <c r="H3" s="146"/>
      <c r="I3" s="146"/>
      <c r="J3" s="146"/>
      <c r="K3" s="131" t="s">
        <v>88</v>
      </c>
      <c r="L3" s="131" t="s">
        <v>111</v>
      </c>
      <c r="M3" s="143" t="s">
        <v>109</v>
      </c>
      <c r="N3" s="131" t="s">
        <v>0</v>
      </c>
      <c r="O3" s="141" t="s">
        <v>83</v>
      </c>
      <c r="P3" s="130" t="s">
        <v>90</v>
      </c>
    </row>
    <row r="4" spans="1:18" ht="45.75" customHeight="1" x14ac:dyDescent="0.2">
      <c r="A4" s="137"/>
      <c r="B4" s="136"/>
      <c r="C4" s="136"/>
      <c r="D4" s="145"/>
      <c r="E4" s="6" t="s">
        <v>42</v>
      </c>
      <c r="F4" s="7" t="s">
        <v>112</v>
      </c>
      <c r="G4" s="6" t="s">
        <v>57</v>
      </c>
      <c r="H4" s="6" t="s">
        <v>58</v>
      </c>
      <c r="I4" s="7" t="s">
        <v>79</v>
      </c>
      <c r="J4" s="6" t="s">
        <v>91</v>
      </c>
      <c r="K4" s="131"/>
      <c r="L4" s="131"/>
      <c r="M4" s="144"/>
      <c r="N4" s="131"/>
      <c r="O4" s="141"/>
      <c r="P4" s="130"/>
      <c r="Q4" s="71"/>
    </row>
    <row r="5" spans="1:18" x14ac:dyDescent="0.2">
      <c r="A5" s="8" t="s">
        <v>80</v>
      </c>
      <c r="B5" s="8" t="s">
        <v>66</v>
      </c>
      <c r="C5" s="8" t="s">
        <v>67</v>
      </c>
      <c r="D5" s="8" t="s">
        <v>68</v>
      </c>
      <c r="E5" s="8" t="s">
        <v>69</v>
      </c>
      <c r="F5" s="61" t="s">
        <v>70</v>
      </c>
      <c r="G5" s="8" t="s">
        <v>71</v>
      </c>
      <c r="H5" s="8" t="s">
        <v>81</v>
      </c>
      <c r="I5" s="61" t="s">
        <v>72</v>
      </c>
      <c r="J5" s="8" t="s">
        <v>73</v>
      </c>
      <c r="K5" s="8" t="s">
        <v>74</v>
      </c>
      <c r="L5" s="8" t="s">
        <v>75</v>
      </c>
      <c r="M5" s="8"/>
      <c r="N5" s="8" t="s">
        <v>76</v>
      </c>
      <c r="O5" s="90" t="s">
        <v>77</v>
      </c>
      <c r="P5" s="8"/>
    </row>
    <row r="6" spans="1:18" x14ac:dyDescent="0.2">
      <c r="A6" s="9">
        <v>1</v>
      </c>
      <c r="B6" s="10" t="s">
        <v>1</v>
      </c>
      <c r="C6" s="88" t="s">
        <v>136</v>
      </c>
      <c r="D6" s="73"/>
      <c r="E6" s="79"/>
      <c r="F6" s="80"/>
      <c r="G6" s="75"/>
      <c r="H6" s="79"/>
      <c r="I6" s="80"/>
      <c r="J6" s="81"/>
      <c r="K6" s="94"/>
      <c r="L6" s="94"/>
      <c r="M6" s="81"/>
      <c r="N6" s="12" t="s">
        <v>63</v>
      </c>
      <c r="O6" s="120">
        <f>IF(K6="DA",IF(L6="DA",SUM(O7:O12),0),0)</f>
        <v>0</v>
      </c>
      <c r="P6" s="108"/>
      <c r="R6" s="71"/>
    </row>
    <row r="7" spans="1:18" ht="24" x14ac:dyDescent="0.2">
      <c r="A7" s="9"/>
      <c r="B7" s="20"/>
      <c r="C7" s="83" t="s">
        <v>134</v>
      </c>
      <c r="D7" s="15" t="s">
        <v>63</v>
      </c>
      <c r="E7" s="15" t="s">
        <v>63</v>
      </c>
      <c r="F7" s="63" t="s">
        <v>63</v>
      </c>
      <c r="G7" s="15" t="s">
        <v>63</v>
      </c>
      <c r="H7" s="15" t="s">
        <v>63</v>
      </c>
      <c r="I7" s="16" t="s">
        <v>63</v>
      </c>
      <c r="J7" s="15" t="s">
        <v>63</v>
      </c>
      <c r="K7" s="15" t="s">
        <v>63</v>
      </c>
      <c r="L7" s="15" t="s">
        <v>63</v>
      </c>
      <c r="M7" s="15" t="s">
        <v>63</v>
      </c>
      <c r="N7" s="17"/>
      <c r="O7" s="99">
        <f>IF(N7="DA",IF(2024-YEAR(F6)&lt;=8,10,IF(2024-YEAR(F6)&gt;8,IF(2024-YEAR(F6)&lt;=12,10*(1-((2024-YEAR(F6))-8)*0.2),0))),0)</f>
        <v>0</v>
      </c>
      <c r="P7" s="109"/>
      <c r="R7" s="71"/>
    </row>
    <row r="8" spans="1:18" ht="24" x14ac:dyDescent="0.2">
      <c r="A8" s="9"/>
      <c r="B8" s="20"/>
      <c r="C8" s="87" t="s">
        <v>2</v>
      </c>
      <c r="D8" s="15" t="s">
        <v>63</v>
      </c>
      <c r="E8" s="15" t="s">
        <v>63</v>
      </c>
      <c r="F8" s="63" t="s">
        <v>63</v>
      </c>
      <c r="G8" s="15" t="s">
        <v>63</v>
      </c>
      <c r="H8" s="15" t="s">
        <v>63</v>
      </c>
      <c r="I8" s="16" t="s">
        <v>63</v>
      </c>
      <c r="J8" s="15" t="s">
        <v>63</v>
      </c>
      <c r="K8" s="15" t="s">
        <v>63</v>
      </c>
      <c r="L8" s="15" t="s">
        <v>63</v>
      </c>
      <c r="M8" s="15" t="s">
        <v>63</v>
      </c>
      <c r="N8" s="17"/>
      <c r="O8" s="99">
        <f>IF(N8="DA",IF(2024-YEAR(F6)&lt;=8,5,IF(2024-YEAR(F6)&gt;8,IF(2024-YEAR(F6)&lt;=12,5*(1-((2024-YEAR(F6))-8)*0.2),0))),0)</f>
        <v>0</v>
      </c>
      <c r="P8" s="109"/>
      <c r="R8" s="71"/>
    </row>
    <row r="9" spans="1:18" ht="24" x14ac:dyDescent="0.2">
      <c r="A9" s="9"/>
      <c r="B9" s="20"/>
      <c r="C9" s="83" t="s">
        <v>135</v>
      </c>
      <c r="D9" s="15" t="s">
        <v>63</v>
      </c>
      <c r="E9" s="15" t="s">
        <v>63</v>
      </c>
      <c r="F9" s="63" t="s">
        <v>63</v>
      </c>
      <c r="G9" s="15" t="s">
        <v>63</v>
      </c>
      <c r="H9" s="15" t="s">
        <v>63</v>
      </c>
      <c r="I9" s="16" t="s">
        <v>63</v>
      </c>
      <c r="J9" s="15" t="s">
        <v>63</v>
      </c>
      <c r="K9" s="15" t="s">
        <v>63</v>
      </c>
      <c r="L9" s="15" t="s">
        <v>63</v>
      </c>
      <c r="M9" s="15" t="s">
        <v>63</v>
      </c>
      <c r="N9" s="17"/>
      <c r="O9" s="99">
        <f>IF(N9="DA",IF(2024-YEAR(F6)&lt;=8,25,IF(2024-YEAR(F6)&gt;8,IF(2024-YEAR(F6)&lt;=12,25*(1-((2024-YEAR(F6))-8)*0.2),0))),0)</f>
        <v>0</v>
      </c>
      <c r="P9" s="109"/>
      <c r="R9" s="71"/>
    </row>
    <row r="10" spans="1:18" ht="24" x14ac:dyDescent="0.2">
      <c r="A10" s="9"/>
      <c r="B10" s="13"/>
      <c r="C10" s="87" t="s">
        <v>2</v>
      </c>
      <c r="D10" s="15" t="s">
        <v>63</v>
      </c>
      <c r="E10" s="15" t="s">
        <v>63</v>
      </c>
      <c r="F10" s="63" t="s">
        <v>63</v>
      </c>
      <c r="G10" s="15" t="s">
        <v>63</v>
      </c>
      <c r="H10" s="15" t="s">
        <v>63</v>
      </c>
      <c r="I10" s="16" t="s">
        <v>63</v>
      </c>
      <c r="J10" s="15" t="s">
        <v>63</v>
      </c>
      <c r="K10" s="15" t="s">
        <v>63</v>
      </c>
      <c r="L10" s="15" t="s">
        <v>63</v>
      </c>
      <c r="M10" s="15" t="s">
        <v>63</v>
      </c>
      <c r="N10" s="17"/>
      <c r="O10" s="99">
        <f>IF(N10="DA",IF(2024-YEAR(F6)&lt;=8,5,IF(2024-YEAR(F6)&gt;8,IF(2024-YEAR(F6)&lt;=12,5*(1-((2024-YEAR(F6))-8)*0.2),0))),0)</f>
        <v>0</v>
      </c>
      <c r="P10" s="109"/>
    </row>
    <row r="11" spans="1:18" ht="24" x14ac:dyDescent="0.2">
      <c r="A11" s="9"/>
      <c r="B11" s="13"/>
      <c r="C11" s="87" t="s">
        <v>3</v>
      </c>
      <c r="D11" s="15" t="s">
        <v>63</v>
      </c>
      <c r="E11" s="15" t="s">
        <v>63</v>
      </c>
      <c r="F11" s="63" t="s">
        <v>63</v>
      </c>
      <c r="G11" s="15" t="s">
        <v>63</v>
      </c>
      <c r="H11" s="15" t="s">
        <v>63</v>
      </c>
      <c r="I11" s="16" t="s">
        <v>63</v>
      </c>
      <c r="J11" s="15" t="s">
        <v>63</v>
      </c>
      <c r="K11" s="15" t="s">
        <v>63</v>
      </c>
      <c r="L11" s="15" t="s">
        <v>63</v>
      </c>
      <c r="M11" s="15" t="s">
        <v>63</v>
      </c>
      <c r="N11" s="17"/>
      <c r="O11" s="99">
        <f>IF(N11="DA",IF(2024-YEAR(F6)&lt;=8,5,IF(2024-YEAR(F6)&gt;8,IF(2024-YEAR(F6)&lt;=12,5*(1-((2024-YEAR(F6))-8)*0.2),0))),0)</f>
        <v>0</v>
      </c>
      <c r="P11" s="109"/>
    </row>
    <row r="12" spans="1:18" ht="24" x14ac:dyDescent="0.2">
      <c r="A12" s="9"/>
      <c r="B12" s="13"/>
      <c r="C12" s="87" t="s">
        <v>4</v>
      </c>
      <c r="D12" s="15" t="s">
        <v>63</v>
      </c>
      <c r="E12" s="15" t="s">
        <v>63</v>
      </c>
      <c r="F12" s="63" t="s">
        <v>63</v>
      </c>
      <c r="G12" s="15" t="s">
        <v>63</v>
      </c>
      <c r="H12" s="15" t="s">
        <v>63</v>
      </c>
      <c r="I12" s="16" t="s">
        <v>63</v>
      </c>
      <c r="J12" s="15" t="s">
        <v>63</v>
      </c>
      <c r="K12" s="15" t="s">
        <v>63</v>
      </c>
      <c r="L12" s="15" t="s">
        <v>63</v>
      </c>
      <c r="M12" s="15" t="s">
        <v>63</v>
      </c>
      <c r="N12" s="17"/>
      <c r="O12" s="99">
        <f>IF(N12="DA",IF(2024-YEAR(F6)&lt;=8,10,IF(2024-YEAR(F6)&gt;8,IF(2024-YEAR(F6)&lt;=12,10*(1-((2024-YEAR(F6))-8)*0.2),0))),0)</f>
        <v>0</v>
      </c>
      <c r="P12" s="110"/>
    </row>
    <row r="13" spans="1:18" x14ac:dyDescent="0.2">
      <c r="A13" s="9">
        <v>2</v>
      </c>
      <c r="B13" s="10" t="s">
        <v>1</v>
      </c>
      <c r="C13" s="88" t="s">
        <v>137</v>
      </c>
      <c r="D13" s="73"/>
      <c r="E13" s="79"/>
      <c r="F13" s="80"/>
      <c r="G13" s="75"/>
      <c r="H13" s="79"/>
      <c r="I13" s="80"/>
      <c r="J13" s="81"/>
      <c r="K13" s="94"/>
      <c r="L13" s="94"/>
      <c r="M13" s="81"/>
      <c r="N13" s="12" t="s">
        <v>63</v>
      </c>
      <c r="O13" s="120">
        <f>IF(K13="DA",IF(L13="DA",SUM(O14:O19),0),0)</f>
        <v>0</v>
      </c>
      <c r="P13" s="108"/>
    </row>
    <row r="14" spans="1:18" ht="24" x14ac:dyDescent="0.2">
      <c r="A14" s="9"/>
      <c r="B14" s="20"/>
      <c r="C14" s="83" t="s">
        <v>134</v>
      </c>
      <c r="D14" s="15" t="s">
        <v>63</v>
      </c>
      <c r="E14" s="15" t="s">
        <v>63</v>
      </c>
      <c r="F14" s="63" t="s">
        <v>63</v>
      </c>
      <c r="G14" s="15" t="s">
        <v>63</v>
      </c>
      <c r="H14" s="15" t="s">
        <v>63</v>
      </c>
      <c r="I14" s="16" t="s">
        <v>63</v>
      </c>
      <c r="J14" s="15" t="s">
        <v>63</v>
      </c>
      <c r="K14" s="15" t="s">
        <v>63</v>
      </c>
      <c r="L14" s="15" t="s">
        <v>63</v>
      </c>
      <c r="M14" s="15" t="s">
        <v>63</v>
      </c>
      <c r="N14" s="17"/>
      <c r="O14" s="99">
        <f>IF(N14="DA",IF(2024-YEAR(F13)&lt;=8,10,IF(2024-YEAR(F13)&gt;8,IF(2024-YEAR(F13)&lt;=12,10*(1-((2024-YEAR(F13))-8)*0.2),0))),0)</f>
        <v>0</v>
      </c>
      <c r="P14" s="109"/>
    </row>
    <row r="15" spans="1:18" ht="24" x14ac:dyDescent="0.2">
      <c r="A15" s="9"/>
      <c r="B15" s="20"/>
      <c r="C15" s="87" t="s">
        <v>2</v>
      </c>
      <c r="D15" s="15" t="s">
        <v>63</v>
      </c>
      <c r="E15" s="15" t="s">
        <v>63</v>
      </c>
      <c r="F15" s="63" t="s">
        <v>63</v>
      </c>
      <c r="G15" s="15" t="s">
        <v>63</v>
      </c>
      <c r="H15" s="15" t="s">
        <v>63</v>
      </c>
      <c r="I15" s="16" t="s">
        <v>63</v>
      </c>
      <c r="J15" s="15" t="s">
        <v>63</v>
      </c>
      <c r="K15" s="15" t="s">
        <v>63</v>
      </c>
      <c r="L15" s="15" t="s">
        <v>63</v>
      </c>
      <c r="M15" s="15" t="s">
        <v>63</v>
      </c>
      <c r="N15" s="17"/>
      <c r="O15" s="99">
        <f>IF(N15="DA",IF(2024-YEAR(F13)&lt;=8,5,IF(2024-YEAR(F13)&gt;8,IF(2024-YEAR(F13)&lt;=12,5*(1-((2024-YEAR(F13))-8)*0.2),0))),0)</f>
        <v>0</v>
      </c>
      <c r="P15" s="109"/>
    </row>
    <row r="16" spans="1:18" ht="24" x14ac:dyDescent="0.2">
      <c r="A16" s="9"/>
      <c r="B16" s="20"/>
      <c r="C16" s="83" t="s">
        <v>135</v>
      </c>
      <c r="D16" s="15" t="s">
        <v>63</v>
      </c>
      <c r="E16" s="15" t="s">
        <v>63</v>
      </c>
      <c r="F16" s="63" t="s">
        <v>63</v>
      </c>
      <c r="G16" s="15" t="s">
        <v>63</v>
      </c>
      <c r="H16" s="15" t="s">
        <v>63</v>
      </c>
      <c r="I16" s="16" t="s">
        <v>63</v>
      </c>
      <c r="J16" s="15" t="s">
        <v>63</v>
      </c>
      <c r="K16" s="15" t="s">
        <v>63</v>
      </c>
      <c r="L16" s="15" t="s">
        <v>63</v>
      </c>
      <c r="M16" s="15" t="s">
        <v>63</v>
      </c>
      <c r="N16" s="17"/>
      <c r="O16" s="99">
        <f>IF(N16="DA",IF(2024-YEAR(F13)&lt;=8,25,IF(2024-YEAR(F13)&gt;8,IF(2024-YEAR(F13)&lt;=12,25*(1-((2024-YEAR(F13))-8)*0.2),0))),0)</f>
        <v>0</v>
      </c>
      <c r="P16" s="109"/>
    </row>
    <row r="17" spans="1:16" ht="24" x14ac:dyDescent="0.2">
      <c r="A17" s="9"/>
      <c r="B17" s="13"/>
      <c r="C17" s="87" t="s">
        <v>2</v>
      </c>
      <c r="D17" s="15" t="s">
        <v>63</v>
      </c>
      <c r="E17" s="15" t="s">
        <v>63</v>
      </c>
      <c r="F17" s="16" t="s">
        <v>63</v>
      </c>
      <c r="G17" s="15" t="s">
        <v>63</v>
      </c>
      <c r="H17" s="15" t="s">
        <v>63</v>
      </c>
      <c r="I17" s="16" t="s">
        <v>63</v>
      </c>
      <c r="J17" s="15" t="s">
        <v>63</v>
      </c>
      <c r="K17" s="15" t="s">
        <v>63</v>
      </c>
      <c r="L17" s="15" t="s">
        <v>63</v>
      </c>
      <c r="M17" s="15" t="s">
        <v>63</v>
      </c>
      <c r="N17" s="17"/>
      <c r="O17" s="99">
        <f>IF(N17="DA",IF(2024-YEAR(F13)&lt;=8,5,IF(2024-YEAR(F13)&gt;8,IF(2024-YEAR(F13)&lt;=12,5*(1-((2024-YEAR(F13))-8)*0.2),0))),0)</f>
        <v>0</v>
      </c>
      <c r="P17" s="109"/>
    </row>
    <row r="18" spans="1:16" ht="24" x14ac:dyDescent="0.2">
      <c r="A18" s="9"/>
      <c r="B18" s="13"/>
      <c r="C18" s="87" t="s">
        <v>3</v>
      </c>
      <c r="D18" s="15" t="s">
        <v>63</v>
      </c>
      <c r="E18" s="15" t="s">
        <v>63</v>
      </c>
      <c r="F18" s="16" t="s">
        <v>63</v>
      </c>
      <c r="G18" s="15" t="s">
        <v>63</v>
      </c>
      <c r="H18" s="15" t="s">
        <v>63</v>
      </c>
      <c r="I18" s="16" t="s">
        <v>63</v>
      </c>
      <c r="J18" s="15" t="s">
        <v>63</v>
      </c>
      <c r="K18" s="15" t="s">
        <v>63</v>
      </c>
      <c r="L18" s="15" t="s">
        <v>63</v>
      </c>
      <c r="M18" s="15" t="s">
        <v>63</v>
      </c>
      <c r="N18" s="17"/>
      <c r="O18" s="99">
        <f>IF(N18="DA",IF(2024-YEAR(F13)&lt;=8,5,IF(2024-YEAR(F13)&gt;8,IF(2024-YEAR(F13)&lt;=12,5*(1-((2024-YEAR(F13))-8)*0.2),0))),0)</f>
        <v>0</v>
      </c>
      <c r="P18" s="109"/>
    </row>
    <row r="19" spans="1:16" ht="24" x14ac:dyDescent="0.2">
      <c r="A19" s="9"/>
      <c r="B19" s="13"/>
      <c r="C19" s="87" t="s">
        <v>4</v>
      </c>
      <c r="D19" s="15" t="s">
        <v>63</v>
      </c>
      <c r="E19" s="15" t="s">
        <v>63</v>
      </c>
      <c r="F19" s="16" t="s">
        <v>63</v>
      </c>
      <c r="G19" s="15" t="s">
        <v>63</v>
      </c>
      <c r="H19" s="15" t="s">
        <v>63</v>
      </c>
      <c r="I19" s="16" t="s">
        <v>63</v>
      </c>
      <c r="J19" s="15" t="s">
        <v>63</v>
      </c>
      <c r="K19" s="15" t="s">
        <v>63</v>
      </c>
      <c r="L19" s="15" t="s">
        <v>63</v>
      </c>
      <c r="M19" s="15" t="s">
        <v>63</v>
      </c>
      <c r="N19" s="17"/>
      <c r="O19" s="99">
        <f>IF(N19="DA",IF(2024-YEAR(F13)&lt;=8,10,IF(2024-YEAR(F13)&gt;8,IF(2024-YEAR(F13)&lt;=12,10*(1-((2024-YEAR(F13))-8)*0.2),0))),0)</f>
        <v>0</v>
      </c>
      <c r="P19" s="110"/>
    </row>
    <row r="20" spans="1:16" x14ac:dyDescent="0.2">
      <c r="A20" s="9">
        <v>3</v>
      </c>
      <c r="B20" s="10" t="s">
        <v>6</v>
      </c>
      <c r="C20" s="88" t="s">
        <v>136</v>
      </c>
      <c r="D20" s="73"/>
      <c r="E20" s="79"/>
      <c r="F20" s="80"/>
      <c r="G20" s="75"/>
      <c r="H20" s="79"/>
      <c r="I20" s="80"/>
      <c r="J20" s="81"/>
      <c r="K20" s="94"/>
      <c r="L20" s="94"/>
      <c r="M20" s="81"/>
      <c r="N20" s="12" t="s">
        <v>63</v>
      </c>
      <c r="O20" s="120">
        <f>IF(K20="DA",IF(L20="DA",SUM(O21:O22),0),0)</f>
        <v>0</v>
      </c>
      <c r="P20" s="111"/>
    </row>
    <row r="21" spans="1:16" x14ac:dyDescent="0.2">
      <c r="A21" s="9"/>
      <c r="B21" s="20"/>
      <c r="C21" s="83" t="s">
        <v>120</v>
      </c>
      <c r="D21" s="15" t="s">
        <v>63</v>
      </c>
      <c r="E21" s="15" t="s">
        <v>63</v>
      </c>
      <c r="F21" s="16" t="s">
        <v>63</v>
      </c>
      <c r="G21" s="15" t="s">
        <v>63</v>
      </c>
      <c r="H21" s="15" t="s">
        <v>63</v>
      </c>
      <c r="I21" s="16" t="s">
        <v>63</v>
      </c>
      <c r="J21" s="15" t="s">
        <v>63</v>
      </c>
      <c r="K21" s="15" t="s">
        <v>63</v>
      </c>
      <c r="L21" s="15" t="s">
        <v>63</v>
      </c>
      <c r="M21" s="15" t="s">
        <v>63</v>
      </c>
      <c r="N21" s="118"/>
      <c r="O21" s="99">
        <f>IF(N21="DA",IF(2024-YEAR(F20)&lt;=8,10,IF(2024-YEAR(F20)&gt;8,IF(2024-YEAR(F20)&lt;=12,10*(1-((2024-YEAR(F20))-8)*0.2),0))),0)</f>
        <v>0</v>
      </c>
      <c r="P21" s="111"/>
    </row>
    <row r="22" spans="1:16" x14ac:dyDescent="0.2">
      <c r="A22" s="9"/>
      <c r="B22" s="20"/>
      <c r="C22" s="83" t="s">
        <v>133</v>
      </c>
      <c r="D22" s="15" t="s">
        <v>63</v>
      </c>
      <c r="E22" s="15" t="s">
        <v>63</v>
      </c>
      <c r="F22" s="16" t="s">
        <v>63</v>
      </c>
      <c r="G22" s="15" t="s">
        <v>63</v>
      </c>
      <c r="H22" s="15" t="s">
        <v>63</v>
      </c>
      <c r="I22" s="16" t="s">
        <v>63</v>
      </c>
      <c r="J22" s="15" t="s">
        <v>63</v>
      </c>
      <c r="K22" s="15" t="s">
        <v>63</v>
      </c>
      <c r="L22" s="15" t="s">
        <v>63</v>
      </c>
      <c r="M22" s="15" t="s">
        <v>63</v>
      </c>
      <c r="N22" s="118"/>
      <c r="O22" s="99">
        <f>IF(N22="DA",IF(2024-YEAR(F20)&lt;=8,20,IF(2024-YEAR(F20)&gt;8,IF(2024-YEAR(F20)&lt;=12,20*(1-((2024-YEAR(F20))-8)*0.2),0))),0)</f>
        <v>0</v>
      </c>
      <c r="P22" s="111"/>
    </row>
    <row r="23" spans="1:16" x14ac:dyDescent="0.2">
      <c r="A23" s="9">
        <v>4</v>
      </c>
      <c r="B23" s="10" t="s">
        <v>6</v>
      </c>
      <c r="C23" s="88" t="s">
        <v>137</v>
      </c>
      <c r="D23" s="73"/>
      <c r="E23" s="79"/>
      <c r="F23" s="80"/>
      <c r="G23" s="75"/>
      <c r="H23" s="79"/>
      <c r="I23" s="80"/>
      <c r="J23" s="81"/>
      <c r="K23" s="94"/>
      <c r="L23" s="94"/>
      <c r="M23" s="81"/>
      <c r="N23" s="12" t="s">
        <v>63</v>
      </c>
      <c r="O23" s="120">
        <f>IF(K23="DA",IF(L23="DA",SUM(O24:O25),0),0)</f>
        <v>0</v>
      </c>
      <c r="P23" s="111"/>
    </row>
    <row r="24" spans="1:16" x14ac:dyDescent="0.2">
      <c r="A24" s="9"/>
      <c r="B24" s="20"/>
      <c r="C24" s="83" t="s">
        <v>120</v>
      </c>
      <c r="D24" s="15" t="s">
        <v>63</v>
      </c>
      <c r="E24" s="15" t="s">
        <v>63</v>
      </c>
      <c r="F24" s="16" t="s">
        <v>63</v>
      </c>
      <c r="G24" s="15" t="s">
        <v>63</v>
      </c>
      <c r="H24" s="15" t="s">
        <v>63</v>
      </c>
      <c r="I24" s="16" t="s">
        <v>63</v>
      </c>
      <c r="J24" s="15" t="s">
        <v>63</v>
      </c>
      <c r="K24" s="15" t="s">
        <v>63</v>
      </c>
      <c r="L24" s="15" t="s">
        <v>63</v>
      </c>
      <c r="M24" s="15" t="s">
        <v>63</v>
      </c>
      <c r="N24" s="118"/>
      <c r="O24" s="99">
        <f>IF(N24="DA",IF(2024-YEAR(F23)&lt;=8,10,IF(2024-YEAR(F23)&gt;8,IF(2024-YEAR(F23)&lt;=12,10*(1-((2024-YEAR(F23))-8)*0.2),0))),0)</f>
        <v>0</v>
      </c>
      <c r="P24" s="111"/>
    </row>
    <row r="25" spans="1:16" x14ac:dyDescent="0.2">
      <c r="A25" s="9"/>
      <c r="B25" s="20"/>
      <c r="C25" s="83" t="s">
        <v>133</v>
      </c>
      <c r="D25" s="15" t="s">
        <v>63</v>
      </c>
      <c r="E25" s="15" t="s">
        <v>63</v>
      </c>
      <c r="F25" s="16" t="s">
        <v>63</v>
      </c>
      <c r="G25" s="15" t="s">
        <v>63</v>
      </c>
      <c r="H25" s="15" t="s">
        <v>63</v>
      </c>
      <c r="I25" s="16" t="s">
        <v>63</v>
      </c>
      <c r="J25" s="15" t="s">
        <v>63</v>
      </c>
      <c r="K25" s="15" t="s">
        <v>63</v>
      </c>
      <c r="L25" s="15" t="s">
        <v>63</v>
      </c>
      <c r="M25" s="15" t="s">
        <v>63</v>
      </c>
      <c r="N25" s="118"/>
      <c r="O25" s="99">
        <f>IF(N25="DA",IF(2024-YEAR(F23)&lt;=8,20,IF(2024-YEAR(F23)&gt;8,IF(2024-YEAR(F23)&lt;=12,20*(1-((2024-YEAR(F23))-8)*0.2),0))),0)</f>
        <v>0</v>
      </c>
      <c r="P25" s="111"/>
    </row>
    <row r="26" spans="1:16" x14ac:dyDescent="0.2">
      <c r="A26" s="9">
        <v>5</v>
      </c>
      <c r="B26" s="18" t="s">
        <v>59</v>
      </c>
      <c r="C26" s="125" t="s">
        <v>173</v>
      </c>
      <c r="D26" s="15" t="s">
        <v>63</v>
      </c>
      <c r="E26" s="15" t="s">
        <v>63</v>
      </c>
      <c r="F26" s="16" t="s">
        <v>63</v>
      </c>
      <c r="G26" s="15" t="s">
        <v>63</v>
      </c>
      <c r="H26" s="15" t="s">
        <v>63</v>
      </c>
      <c r="I26" s="16" t="s">
        <v>63</v>
      </c>
      <c r="J26" s="15" t="s">
        <v>63</v>
      </c>
      <c r="K26" s="15" t="s">
        <v>63</v>
      </c>
      <c r="L26" s="15" t="s">
        <v>63</v>
      </c>
      <c r="M26" s="15" t="s">
        <v>63</v>
      </c>
      <c r="N26" s="17"/>
      <c r="O26" s="120">
        <f>IF(N26="DA",2,0)</f>
        <v>0</v>
      </c>
      <c r="P26" s="112"/>
    </row>
    <row r="27" spans="1:16" x14ac:dyDescent="0.2">
      <c r="A27" s="9">
        <v>6</v>
      </c>
      <c r="B27" s="18" t="s">
        <v>59</v>
      </c>
      <c r="C27" s="88" t="s">
        <v>136</v>
      </c>
      <c r="D27" s="73"/>
      <c r="E27" s="79"/>
      <c r="F27" s="80"/>
      <c r="G27" s="75"/>
      <c r="H27" s="79"/>
      <c r="I27" s="80"/>
      <c r="J27" s="81"/>
      <c r="K27" s="94"/>
      <c r="L27" s="94"/>
      <c r="M27" s="81"/>
      <c r="N27" s="12" t="s">
        <v>63</v>
      </c>
      <c r="O27" s="120">
        <f>IF(K27="DA",IF(L27="DA",SUM(O28:O29),0),0)</f>
        <v>0</v>
      </c>
      <c r="P27" s="123"/>
    </row>
    <row r="28" spans="1:16" ht="48" x14ac:dyDescent="0.2">
      <c r="A28" s="9"/>
      <c r="B28" s="20"/>
      <c r="C28" s="124" t="s">
        <v>174</v>
      </c>
      <c r="D28" s="15" t="s">
        <v>63</v>
      </c>
      <c r="E28" s="15" t="s">
        <v>63</v>
      </c>
      <c r="F28" s="16" t="s">
        <v>63</v>
      </c>
      <c r="G28" s="15" t="s">
        <v>63</v>
      </c>
      <c r="H28" s="15" t="s">
        <v>63</v>
      </c>
      <c r="I28" s="16" t="s">
        <v>63</v>
      </c>
      <c r="J28" s="15" t="s">
        <v>63</v>
      </c>
      <c r="K28" s="15" t="s">
        <v>63</v>
      </c>
      <c r="L28" s="15" t="s">
        <v>63</v>
      </c>
      <c r="M28" s="15" t="s">
        <v>63</v>
      </c>
      <c r="N28" s="17"/>
      <c r="O28" s="120">
        <f>IF(N28="DA",IF(2024-YEAR(F27)&lt;=8,5,IF(2024-YEAR(F27)&gt;8,IF(2024-YEAR(F27)&lt;=12,5*(1-((2024-YEAR(F27))-8)*0.2),0))),0)</f>
        <v>0</v>
      </c>
      <c r="P28" s="123"/>
    </row>
    <row r="29" spans="1:16" ht="48" x14ac:dyDescent="0.2">
      <c r="A29" s="9"/>
      <c r="B29" s="20"/>
      <c r="C29" s="124" t="s">
        <v>175</v>
      </c>
      <c r="D29" s="15" t="s">
        <v>63</v>
      </c>
      <c r="E29" s="15" t="s">
        <v>63</v>
      </c>
      <c r="F29" s="16" t="s">
        <v>63</v>
      </c>
      <c r="G29" s="15" t="s">
        <v>63</v>
      </c>
      <c r="H29" s="15" t="s">
        <v>63</v>
      </c>
      <c r="I29" s="16" t="s">
        <v>63</v>
      </c>
      <c r="J29" s="15" t="s">
        <v>63</v>
      </c>
      <c r="K29" s="15" t="s">
        <v>63</v>
      </c>
      <c r="L29" s="15" t="s">
        <v>63</v>
      </c>
      <c r="M29" s="15" t="s">
        <v>63</v>
      </c>
      <c r="N29" s="17"/>
      <c r="O29" s="120">
        <f>IF(N29="DA",IF(2024-YEAR(F27)&lt;=8,10,IF(2024-YEAR(F27)&gt;8,IF(2024-YEAR(F27)&lt;=12,10*(1-((2024-YEAR(F27))-8)*0.2),0))),0)</f>
        <v>0</v>
      </c>
      <c r="P29" s="123"/>
    </row>
    <row r="30" spans="1:16" x14ac:dyDescent="0.2">
      <c r="A30" s="9">
        <v>8</v>
      </c>
      <c r="B30" s="18" t="s">
        <v>59</v>
      </c>
      <c r="C30" s="88" t="s">
        <v>137</v>
      </c>
      <c r="D30" s="73"/>
      <c r="E30" s="79"/>
      <c r="F30" s="80"/>
      <c r="G30" s="75"/>
      <c r="H30" s="79"/>
      <c r="I30" s="80"/>
      <c r="J30" s="81"/>
      <c r="K30" s="94"/>
      <c r="L30" s="94"/>
      <c r="M30" s="81"/>
      <c r="N30" s="12" t="s">
        <v>63</v>
      </c>
      <c r="O30" s="120">
        <f>IF(K30="DA",IF(L30="DA",SUM(O31:O32),0),0)</f>
        <v>0</v>
      </c>
      <c r="P30" s="123"/>
    </row>
    <row r="31" spans="1:16" ht="48" x14ac:dyDescent="0.2">
      <c r="A31" s="9"/>
      <c r="B31" s="20"/>
      <c r="C31" s="124" t="s">
        <v>174</v>
      </c>
      <c r="D31" s="15" t="s">
        <v>63</v>
      </c>
      <c r="E31" s="15" t="s">
        <v>63</v>
      </c>
      <c r="F31" s="16" t="s">
        <v>63</v>
      </c>
      <c r="G31" s="15" t="s">
        <v>63</v>
      </c>
      <c r="H31" s="15" t="s">
        <v>63</v>
      </c>
      <c r="I31" s="16" t="s">
        <v>63</v>
      </c>
      <c r="J31" s="15" t="s">
        <v>63</v>
      </c>
      <c r="K31" s="15" t="s">
        <v>63</v>
      </c>
      <c r="L31" s="15" t="s">
        <v>63</v>
      </c>
      <c r="M31" s="15" t="s">
        <v>63</v>
      </c>
      <c r="N31" s="17"/>
      <c r="O31" s="120">
        <f>IF(N31="DA",IF(2024-YEAR(F30)&lt;=8,5,IF(2024-YEAR(F30)&gt;8,IF(2024-YEAR(F30)&lt;=12,5*(1-((2024-YEAR(F30))-8)*0.2),0))),0)</f>
        <v>0</v>
      </c>
      <c r="P31" s="123"/>
    </row>
    <row r="32" spans="1:16" ht="48" x14ac:dyDescent="0.2">
      <c r="A32" s="9"/>
      <c r="B32" s="20"/>
      <c r="C32" s="124" t="s">
        <v>175</v>
      </c>
      <c r="D32" s="15" t="s">
        <v>63</v>
      </c>
      <c r="E32" s="15" t="s">
        <v>63</v>
      </c>
      <c r="F32" s="16" t="s">
        <v>63</v>
      </c>
      <c r="G32" s="15" t="s">
        <v>63</v>
      </c>
      <c r="H32" s="15" t="s">
        <v>63</v>
      </c>
      <c r="I32" s="16" t="s">
        <v>63</v>
      </c>
      <c r="J32" s="15" t="s">
        <v>63</v>
      </c>
      <c r="K32" s="15" t="s">
        <v>63</v>
      </c>
      <c r="L32" s="15" t="s">
        <v>63</v>
      </c>
      <c r="M32" s="15" t="s">
        <v>63</v>
      </c>
      <c r="N32" s="17"/>
      <c r="O32" s="120">
        <f>IF(N32="DA",IF(2024-YEAR(F30)&lt;=8,10,IF(2024-YEAR(F30)&gt;8,IF(2024-YEAR(F30)&lt;=12,10*(1-((2024-YEAR(F30))-8)*0.2),0))),0)</f>
        <v>0</v>
      </c>
      <c r="P32" s="123"/>
    </row>
    <row r="33" spans="1:17" x14ac:dyDescent="0.2">
      <c r="A33" s="9">
        <v>9</v>
      </c>
      <c r="B33" s="10" t="s">
        <v>7</v>
      </c>
      <c r="C33" s="88" t="s">
        <v>136</v>
      </c>
      <c r="D33" s="73"/>
      <c r="E33" s="79"/>
      <c r="F33" s="80"/>
      <c r="G33" s="75"/>
      <c r="H33" s="79"/>
      <c r="I33" s="80"/>
      <c r="J33" s="81"/>
      <c r="K33" s="94"/>
      <c r="L33" s="94"/>
      <c r="M33" s="77"/>
      <c r="N33" s="12" t="s">
        <v>63</v>
      </c>
      <c r="O33" s="121">
        <f>IF(K33="DA",IF(L33="DA",SUM(O34:O36),0),0)</f>
        <v>0</v>
      </c>
      <c r="P33" s="113"/>
    </row>
    <row r="34" spans="1:17" x14ac:dyDescent="0.2">
      <c r="A34" s="9"/>
      <c r="B34" s="13"/>
      <c r="C34" s="14" t="s">
        <v>8</v>
      </c>
      <c r="D34" s="15" t="s">
        <v>63</v>
      </c>
      <c r="E34" s="15" t="s">
        <v>63</v>
      </c>
      <c r="F34" s="16" t="s">
        <v>63</v>
      </c>
      <c r="G34" s="15" t="s">
        <v>63</v>
      </c>
      <c r="H34" s="15" t="s">
        <v>63</v>
      </c>
      <c r="I34" s="16" t="s">
        <v>63</v>
      </c>
      <c r="J34" s="15" t="s">
        <v>63</v>
      </c>
      <c r="K34" s="15" t="s">
        <v>63</v>
      </c>
      <c r="L34" s="15" t="s">
        <v>63</v>
      </c>
      <c r="M34" s="15" t="s">
        <v>63</v>
      </c>
      <c r="N34" s="17"/>
      <c r="O34" s="99">
        <f>IF(N34="DA",IF(2024-YEAR(F33)&lt;=8,5,IF(2024-YEAR(F33)&gt;8,IF(2024-YEAR(F33)&lt;=12,5*(1-((2024-YEAR(F33))-8)*0.2),0))),0)</f>
        <v>0</v>
      </c>
      <c r="P34" s="114"/>
    </row>
    <row r="35" spans="1:17" x14ac:dyDescent="0.2">
      <c r="A35" s="9"/>
      <c r="B35" s="13"/>
      <c r="C35" s="14" t="s">
        <v>9</v>
      </c>
      <c r="D35" s="15" t="s">
        <v>63</v>
      </c>
      <c r="E35" s="15" t="s">
        <v>63</v>
      </c>
      <c r="F35" s="16" t="s">
        <v>63</v>
      </c>
      <c r="G35" s="15" t="s">
        <v>63</v>
      </c>
      <c r="H35" s="15" t="s">
        <v>63</v>
      </c>
      <c r="I35" s="16" t="s">
        <v>63</v>
      </c>
      <c r="J35" s="15" t="s">
        <v>63</v>
      </c>
      <c r="K35" s="15" t="s">
        <v>63</v>
      </c>
      <c r="L35" s="15" t="s">
        <v>63</v>
      </c>
      <c r="M35" s="15" t="s">
        <v>63</v>
      </c>
      <c r="N35" s="17"/>
      <c r="O35" s="99">
        <f>IF(N35="DA",IF(2024-YEAR(F33)&lt;=8,10,IF(2024-YEAR(F33)&gt;8,IF(2024-YEAR(F33)&lt;=12,10*(1-((2024-YEAR(F33))-8)*0.2),0))),0)</f>
        <v>0</v>
      </c>
      <c r="P35" s="114"/>
    </row>
    <row r="36" spans="1:17" x14ac:dyDescent="0.2">
      <c r="A36" s="9"/>
      <c r="B36" s="13"/>
      <c r="C36" s="14" t="s">
        <v>10</v>
      </c>
      <c r="D36" s="15" t="s">
        <v>63</v>
      </c>
      <c r="E36" s="15" t="s">
        <v>63</v>
      </c>
      <c r="F36" s="16" t="s">
        <v>63</v>
      </c>
      <c r="G36" s="15" t="s">
        <v>63</v>
      </c>
      <c r="H36" s="15" t="s">
        <v>63</v>
      </c>
      <c r="I36" s="16" t="s">
        <v>63</v>
      </c>
      <c r="J36" s="15" t="s">
        <v>63</v>
      </c>
      <c r="K36" s="15" t="s">
        <v>63</v>
      </c>
      <c r="L36" s="15" t="s">
        <v>63</v>
      </c>
      <c r="M36" s="15" t="s">
        <v>63</v>
      </c>
      <c r="N36" s="17"/>
      <c r="O36" s="99">
        <f>IF(N36="DA",IF(2024-YEAR(F33)&lt;=8,15,IF(2024-YEAR(F33)&gt;8,IF(2024-YEAR(F33)&lt;=12,15*(1-((2024-YEAR(F33))-8)*0.2),0))),0)</f>
        <v>0</v>
      </c>
      <c r="P36" s="115"/>
    </row>
    <row r="37" spans="1:17" x14ac:dyDescent="0.2">
      <c r="A37" s="9">
        <v>10</v>
      </c>
      <c r="B37" s="10" t="s">
        <v>7</v>
      </c>
      <c r="C37" s="88" t="s">
        <v>137</v>
      </c>
      <c r="D37" s="73"/>
      <c r="E37" s="73"/>
      <c r="F37" s="74"/>
      <c r="G37" s="75"/>
      <c r="H37" s="73"/>
      <c r="I37" s="74"/>
      <c r="J37" s="76"/>
      <c r="K37" s="94"/>
      <c r="L37" s="94"/>
      <c r="M37" s="78"/>
      <c r="N37" s="12" t="s">
        <v>63</v>
      </c>
      <c r="O37" s="121">
        <f>IF(K37="DA",IF(L37="DA",SUM(O38:O40),0),0)</f>
        <v>0</v>
      </c>
      <c r="P37" s="113"/>
    </row>
    <row r="38" spans="1:17" x14ac:dyDescent="0.2">
      <c r="A38" s="9"/>
      <c r="B38" s="13"/>
      <c r="C38" s="14" t="s">
        <v>8</v>
      </c>
      <c r="D38" s="15" t="s">
        <v>63</v>
      </c>
      <c r="E38" s="15" t="s">
        <v>63</v>
      </c>
      <c r="F38" s="16" t="s">
        <v>63</v>
      </c>
      <c r="G38" s="15" t="s">
        <v>63</v>
      </c>
      <c r="H38" s="15" t="s">
        <v>63</v>
      </c>
      <c r="I38" s="16" t="s">
        <v>63</v>
      </c>
      <c r="J38" s="15" t="s">
        <v>63</v>
      </c>
      <c r="K38" s="15" t="s">
        <v>63</v>
      </c>
      <c r="L38" s="15" t="s">
        <v>63</v>
      </c>
      <c r="M38" s="15" t="s">
        <v>63</v>
      </c>
      <c r="N38" s="17"/>
      <c r="O38" s="99">
        <f>IF(N38="DA",IF(2024-YEAR(F37)&lt;=8,5,IF(2024-YEAR(F37)&gt;8,IF(2024-YEAR(F37)&lt;=12,5*(1-((2024-YEAR(F37))-8)*0.2),0))),0)</f>
        <v>0</v>
      </c>
      <c r="P38" s="114"/>
    </row>
    <row r="39" spans="1:17" x14ac:dyDescent="0.2">
      <c r="A39" s="9"/>
      <c r="B39" s="13"/>
      <c r="C39" s="14" t="s">
        <v>9</v>
      </c>
      <c r="D39" s="15" t="s">
        <v>63</v>
      </c>
      <c r="E39" s="15" t="s">
        <v>63</v>
      </c>
      <c r="F39" s="16" t="s">
        <v>63</v>
      </c>
      <c r="G39" s="15" t="s">
        <v>63</v>
      </c>
      <c r="H39" s="15" t="s">
        <v>63</v>
      </c>
      <c r="I39" s="16" t="s">
        <v>63</v>
      </c>
      <c r="J39" s="15" t="s">
        <v>63</v>
      </c>
      <c r="K39" s="15" t="s">
        <v>63</v>
      </c>
      <c r="L39" s="15" t="s">
        <v>63</v>
      </c>
      <c r="M39" s="15" t="s">
        <v>63</v>
      </c>
      <c r="N39" s="17"/>
      <c r="O39" s="99">
        <f>IF(N39="DA",IF(2024-YEAR(F37)&lt;=8,10,IF(2024-YEAR(F37)&gt;8,IF(2024-YEAR(F37)&lt;=12,10*(1-((2024-YEAR(F37))-8)*0.2),0))),0)</f>
        <v>0</v>
      </c>
      <c r="P39" s="114"/>
    </row>
    <row r="40" spans="1:17" x14ac:dyDescent="0.2">
      <c r="A40" s="9"/>
      <c r="B40" s="13"/>
      <c r="C40" s="14" t="s">
        <v>10</v>
      </c>
      <c r="D40" s="15" t="s">
        <v>63</v>
      </c>
      <c r="E40" s="15" t="s">
        <v>63</v>
      </c>
      <c r="F40" s="16" t="s">
        <v>63</v>
      </c>
      <c r="G40" s="15" t="s">
        <v>63</v>
      </c>
      <c r="H40" s="15" t="s">
        <v>63</v>
      </c>
      <c r="I40" s="16" t="s">
        <v>63</v>
      </c>
      <c r="J40" s="15" t="s">
        <v>63</v>
      </c>
      <c r="K40" s="15" t="s">
        <v>63</v>
      </c>
      <c r="L40" s="15" t="s">
        <v>63</v>
      </c>
      <c r="M40" s="15" t="s">
        <v>63</v>
      </c>
      <c r="N40" s="17"/>
      <c r="O40" s="99">
        <f>IF(N40="DA",IF(2024-YEAR(F37)&lt;=8,15,IF(2024-YEAR(F37)&gt;8,IF(2024-YEAR(F37)&lt;=12,15*(1-((2024-YEAR(F37))-8)*0.2),0))),0)</f>
        <v>0</v>
      </c>
      <c r="P40" s="115"/>
    </row>
    <row r="41" spans="1:17" x14ac:dyDescent="0.2">
      <c r="A41" s="9">
        <v>11</v>
      </c>
      <c r="B41" s="18" t="s">
        <v>11</v>
      </c>
      <c r="C41" s="19" t="s">
        <v>12</v>
      </c>
      <c r="D41" s="15" t="s">
        <v>63</v>
      </c>
      <c r="E41" s="15" t="s">
        <v>63</v>
      </c>
      <c r="F41" s="16" t="s">
        <v>63</v>
      </c>
      <c r="G41" s="15" t="s">
        <v>63</v>
      </c>
      <c r="H41" s="15" t="s">
        <v>63</v>
      </c>
      <c r="I41" s="16" t="s">
        <v>63</v>
      </c>
      <c r="J41" s="15" t="s">
        <v>63</v>
      </c>
      <c r="K41" s="15" t="s">
        <v>63</v>
      </c>
      <c r="L41" s="15" t="s">
        <v>63</v>
      </c>
      <c r="M41" s="15" t="s">
        <v>63</v>
      </c>
      <c r="N41" s="12" t="s">
        <v>63</v>
      </c>
      <c r="O41" s="121">
        <f>SUM(O42:O43)</f>
        <v>0</v>
      </c>
      <c r="P41" s="116"/>
    </row>
    <row r="42" spans="1:17" ht="24" x14ac:dyDescent="0.2">
      <c r="A42" s="9"/>
      <c r="B42" s="20"/>
      <c r="C42" s="21" t="s">
        <v>13</v>
      </c>
      <c r="D42" s="15" t="s">
        <v>63</v>
      </c>
      <c r="E42" s="15" t="s">
        <v>63</v>
      </c>
      <c r="F42" s="16" t="s">
        <v>63</v>
      </c>
      <c r="G42" s="15" t="s">
        <v>63</v>
      </c>
      <c r="H42" s="15" t="s">
        <v>63</v>
      </c>
      <c r="I42" s="16" t="s">
        <v>63</v>
      </c>
      <c r="J42" s="15" t="s">
        <v>63</v>
      </c>
      <c r="K42" s="15" t="s">
        <v>63</v>
      </c>
      <c r="L42" s="15" t="s">
        <v>63</v>
      </c>
      <c r="M42" s="15" t="s">
        <v>63</v>
      </c>
      <c r="N42" s="17"/>
      <c r="O42" s="99">
        <f>IF(N42="DA",10,0)</f>
        <v>0</v>
      </c>
      <c r="P42" s="112"/>
    </row>
    <row r="43" spans="1:17" ht="24" x14ac:dyDescent="0.2">
      <c r="A43" s="9"/>
      <c r="B43" s="20"/>
      <c r="C43" s="21" t="s">
        <v>14</v>
      </c>
      <c r="D43" s="15" t="s">
        <v>63</v>
      </c>
      <c r="E43" s="15" t="s">
        <v>63</v>
      </c>
      <c r="F43" s="16" t="s">
        <v>63</v>
      </c>
      <c r="G43" s="15" t="s">
        <v>63</v>
      </c>
      <c r="H43" s="15" t="s">
        <v>63</v>
      </c>
      <c r="I43" s="16" t="s">
        <v>63</v>
      </c>
      <c r="J43" s="15" t="s">
        <v>63</v>
      </c>
      <c r="K43" s="15" t="s">
        <v>63</v>
      </c>
      <c r="L43" s="15" t="s">
        <v>63</v>
      </c>
      <c r="M43" s="15" t="s">
        <v>63</v>
      </c>
      <c r="N43" s="17"/>
      <c r="O43" s="99">
        <f>IF(N43="DA",8,0)</f>
        <v>0</v>
      </c>
      <c r="P43" s="112"/>
    </row>
    <row r="44" spans="1:17" x14ac:dyDescent="0.2">
      <c r="A44" s="9">
        <v>12</v>
      </c>
      <c r="B44" s="18" t="s">
        <v>61</v>
      </c>
      <c r="C44" s="19" t="s">
        <v>12</v>
      </c>
      <c r="D44" s="15" t="s">
        <v>63</v>
      </c>
      <c r="E44" s="15" t="s">
        <v>63</v>
      </c>
      <c r="F44" s="16" t="s">
        <v>63</v>
      </c>
      <c r="G44" s="15" t="s">
        <v>63</v>
      </c>
      <c r="H44" s="15" t="s">
        <v>63</v>
      </c>
      <c r="I44" s="16" t="s">
        <v>63</v>
      </c>
      <c r="J44" s="15" t="s">
        <v>63</v>
      </c>
      <c r="K44" s="15" t="s">
        <v>63</v>
      </c>
      <c r="L44" s="15" t="s">
        <v>63</v>
      </c>
      <c r="M44" s="15" t="s">
        <v>63</v>
      </c>
      <c r="N44" s="12" t="s">
        <v>63</v>
      </c>
      <c r="O44" s="121">
        <f>SUM(O45:O46)</f>
        <v>0</v>
      </c>
      <c r="P44" s="116"/>
    </row>
    <row r="45" spans="1:17" ht="48" x14ac:dyDescent="0.2">
      <c r="A45" s="9"/>
      <c r="B45" s="20"/>
      <c r="C45" s="21" t="s">
        <v>15</v>
      </c>
      <c r="D45" s="15" t="s">
        <v>63</v>
      </c>
      <c r="E45" s="15" t="s">
        <v>63</v>
      </c>
      <c r="F45" s="16" t="s">
        <v>63</v>
      </c>
      <c r="G45" s="15" t="s">
        <v>63</v>
      </c>
      <c r="H45" s="15" t="s">
        <v>63</v>
      </c>
      <c r="I45" s="16" t="s">
        <v>63</v>
      </c>
      <c r="J45" s="15" t="s">
        <v>63</v>
      </c>
      <c r="K45" s="15" t="s">
        <v>63</v>
      </c>
      <c r="L45" s="15" t="s">
        <v>63</v>
      </c>
      <c r="M45" s="15" t="s">
        <v>63</v>
      </c>
      <c r="N45" s="17"/>
      <c r="O45" s="99">
        <f>IF(N45="DA",10,0)</f>
        <v>0</v>
      </c>
      <c r="P45" s="112"/>
    </row>
    <row r="46" spans="1:17" ht="24" x14ac:dyDescent="0.2">
      <c r="A46" s="9"/>
      <c r="B46" s="20"/>
      <c r="C46" s="21" t="s">
        <v>16</v>
      </c>
      <c r="D46" s="15" t="s">
        <v>63</v>
      </c>
      <c r="E46" s="15" t="s">
        <v>63</v>
      </c>
      <c r="F46" s="16" t="s">
        <v>63</v>
      </c>
      <c r="G46" s="15" t="s">
        <v>63</v>
      </c>
      <c r="H46" s="15" t="s">
        <v>63</v>
      </c>
      <c r="I46" s="16" t="s">
        <v>63</v>
      </c>
      <c r="J46" s="15" t="s">
        <v>63</v>
      </c>
      <c r="K46" s="15" t="s">
        <v>63</v>
      </c>
      <c r="L46" s="15" t="s">
        <v>63</v>
      </c>
      <c r="M46" s="15" t="s">
        <v>63</v>
      </c>
      <c r="N46" s="17"/>
      <c r="O46" s="99">
        <f>IF(N46="DA",8,0)</f>
        <v>0</v>
      </c>
      <c r="P46" s="112"/>
    </row>
    <row r="47" spans="1:17" x14ac:dyDescent="0.2">
      <c r="A47" s="9">
        <v>13</v>
      </c>
      <c r="B47" s="10" t="s">
        <v>17</v>
      </c>
      <c r="C47" s="88" t="s">
        <v>136</v>
      </c>
      <c r="D47" s="73"/>
      <c r="E47" s="73"/>
      <c r="F47" s="74"/>
      <c r="G47" s="75"/>
      <c r="H47" s="73"/>
      <c r="I47" s="74"/>
      <c r="J47" s="76"/>
      <c r="K47" s="94"/>
      <c r="L47" s="94"/>
      <c r="M47" s="76"/>
      <c r="N47" s="12" t="s">
        <v>63</v>
      </c>
      <c r="O47" s="120">
        <f>IF(K47="DA",IF(L47="DA",SUM(O48:O51),0),0)</f>
        <v>0</v>
      </c>
      <c r="P47" s="111"/>
      <c r="Q47" s="72"/>
    </row>
    <row r="48" spans="1:17" x14ac:dyDescent="0.2">
      <c r="A48" s="9"/>
      <c r="B48" s="20"/>
      <c r="C48" s="11" t="s">
        <v>131</v>
      </c>
      <c r="D48" s="15" t="s">
        <v>63</v>
      </c>
      <c r="E48" s="15" t="s">
        <v>63</v>
      </c>
      <c r="F48" s="16" t="s">
        <v>63</v>
      </c>
      <c r="G48" s="15" t="s">
        <v>63</v>
      </c>
      <c r="H48" s="15" t="s">
        <v>63</v>
      </c>
      <c r="I48" s="16" t="s">
        <v>63</v>
      </c>
      <c r="J48" s="15" t="s">
        <v>63</v>
      </c>
      <c r="K48" s="15" t="s">
        <v>63</v>
      </c>
      <c r="L48" s="15" t="s">
        <v>63</v>
      </c>
      <c r="M48" s="15" t="s">
        <v>63</v>
      </c>
      <c r="N48" s="118"/>
      <c r="O48" s="99">
        <f>IF(N48="DA",IF(2024-YEAR(F47)&lt;=8,40,IF(2024-YEAR(F47)&gt;8,IF(2024-YEAR(F47)&lt;=12,40*(1-((2024-YEAR(F47))-8)*0.2),0))),0)</f>
        <v>0</v>
      </c>
      <c r="P48" s="111"/>
      <c r="Q48" s="72"/>
    </row>
    <row r="49" spans="1:17" ht="48" x14ac:dyDescent="0.2">
      <c r="A49" s="9"/>
      <c r="B49" s="20"/>
      <c r="C49" s="11" t="s">
        <v>176</v>
      </c>
      <c r="D49" s="15" t="s">
        <v>63</v>
      </c>
      <c r="E49" s="15" t="s">
        <v>63</v>
      </c>
      <c r="F49" s="16" t="s">
        <v>63</v>
      </c>
      <c r="G49" s="15" t="s">
        <v>63</v>
      </c>
      <c r="H49" s="15" t="s">
        <v>63</v>
      </c>
      <c r="I49" s="16" t="s">
        <v>63</v>
      </c>
      <c r="J49" s="15" t="s">
        <v>63</v>
      </c>
      <c r="K49" s="15" t="s">
        <v>63</v>
      </c>
      <c r="L49" s="15" t="s">
        <v>63</v>
      </c>
      <c r="M49" s="15" t="s">
        <v>63</v>
      </c>
      <c r="N49" s="118"/>
      <c r="O49" s="99">
        <f>IF(N49="DA",IF(2024-YEAR(F47)&lt;=8,10,IF(2024-YEAR(F47)&gt;8,IF(2024-YEAR(F47)&lt;=12,10*(1-((2024-YEAR(F47))-8)*0.2),0))),0)</f>
        <v>0</v>
      </c>
      <c r="P49" s="111"/>
      <c r="Q49" s="72"/>
    </row>
    <row r="50" spans="1:17" ht="36" x14ac:dyDescent="0.2">
      <c r="A50" s="9"/>
      <c r="B50" s="20"/>
      <c r="C50" s="11" t="s">
        <v>132</v>
      </c>
      <c r="D50" s="15" t="s">
        <v>63</v>
      </c>
      <c r="E50" s="15" t="s">
        <v>63</v>
      </c>
      <c r="F50" s="16" t="s">
        <v>63</v>
      </c>
      <c r="G50" s="15" t="s">
        <v>63</v>
      </c>
      <c r="H50" s="15" t="s">
        <v>63</v>
      </c>
      <c r="I50" s="16" t="s">
        <v>63</v>
      </c>
      <c r="J50" s="15" t="s">
        <v>63</v>
      </c>
      <c r="K50" s="15" t="s">
        <v>63</v>
      </c>
      <c r="L50" s="15" t="s">
        <v>63</v>
      </c>
      <c r="M50" s="15" t="s">
        <v>63</v>
      </c>
      <c r="N50" s="118"/>
      <c r="O50" s="99">
        <f>IF(N50="DA",IF(2024-YEAR(F47)&lt;=8,60,IF(2024-YEAR(F47)&gt;8,IF(2024-YEAR(F47)&lt;=12,60*(1-((2024-YEAR(F47))-8)*0.2),0))),0)</f>
        <v>0</v>
      </c>
      <c r="P50" s="111"/>
      <c r="Q50" s="72"/>
    </row>
    <row r="51" spans="1:17" ht="36" x14ac:dyDescent="0.2">
      <c r="A51" s="9"/>
      <c r="B51" s="20"/>
      <c r="C51" s="11" t="s">
        <v>177</v>
      </c>
      <c r="D51" s="15" t="s">
        <v>63</v>
      </c>
      <c r="E51" s="15" t="s">
        <v>63</v>
      </c>
      <c r="F51" s="16" t="s">
        <v>63</v>
      </c>
      <c r="G51" s="15" t="s">
        <v>63</v>
      </c>
      <c r="H51" s="15" t="s">
        <v>63</v>
      </c>
      <c r="I51" s="16" t="s">
        <v>63</v>
      </c>
      <c r="J51" s="15" t="s">
        <v>63</v>
      </c>
      <c r="K51" s="15" t="s">
        <v>63</v>
      </c>
      <c r="L51" s="15" t="s">
        <v>63</v>
      </c>
      <c r="M51" s="15" t="s">
        <v>63</v>
      </c>
      <c r="N51" s="118"/>
      <c r="O51" s="99">
        <f>IF(N51="DA",IF(2024-YEAR(F47)&lt;=8,10,IF(2024-YEAR(F47)&gt;8,IF(2024-YEAR(F47)&lt;=12,10*(1-((2024-YEAR(F47))-8)*0.2),0))),0)</f>
        <v>0</v>
      </c>
      <c r="P51" s="111"/>
      <c r="Q51" s="72"/>
    </row>
    <row r="52" spans="1:17" x14ac:dyDescent="0.2">
      <c r="A52" s="9">
        <v>14</v>
      </c>
      <c r="B52" s="10" t="s">
        <v>17</v>
      </c>
      <c r="C52" s="88" t="s">
        <v>137</v>
      </c>
      <c r="D52" s="73"/>
      <c r="E52" s="73"/>
      <c r="F52" s="74"/>
      <c r="G52" s="75"/>
      <c r="H52" s="73"/>
      <c r="I52" s="74"/>
      <c r="J52" s="76"/>
      <c r="K52" s="94"/>
      <c r="L52" s="94"/>
      <c r="M52" s="76"/>
      <c r="N52" s="12" t="s">
        <v>63</v>
      </c>
      <c r="O52" s="120">
        <f>IF(K52="DA",IF(L52="DA",SUM(O53:O56),0),0)</f>
        <v>0</v>
      </c>
      <c r="P52" s="111"/>
    </row>
    <row r="53" spans="1:17" x14ac:dyDescent="0.2">
      <c r="A53" s="9"/>
      <c r="B53" s="20"/>
      <c r="C53" s="11" t="s">
        <v>131</v>
      </c>
      <c r="D53" s="15" t="s">
        <v>63</v>
      </c>
      <c r="E53" s="15" t="s">
        <v>63</v>
      </c>
      <c r="F53" s="16" t="s">
        <v>63</v>
      </c>
      <c r="G53" s="15" t="s">
        <v>63</v>
      </c>
      <c r="H53" s="15" t="s">
        <v>63</v>
      </c>
      <c r="I53" s="16" t="s">
        <v>63</v>
      </c>
      <c r="J53" s="15" t="s">
        <v>63</v>
      </c>
      <c r="K53" s="15" t="s">
        <v>63</v>
      </c>
      <c r="L53" s="15" t="s">
        <v>63</v>
      </c>
      <c r="M53" s="15" t="s">
        <v>63</v>
      </c>
      <c r="N53" s="118"/>
      <c r="O53" s="99">
        <f>IF(N53="DA",IF(2024-YEAR(F52)&lt;=8,40,IF(2024-YEAR(F52)&gt;8,IF(2024-YEAR(F52)&lt;=12,40*(1-((2024-YEAR(F52))-8)*0.2),0))),0)</f>
        <v>0</v>
      </c>
      <c r="P53" s="111"/>
    </row>
    <row r="54" spans="1:17" ht="48" x14ac:dyDescent="0.2">
      <c r="A54" s="9"/>
      <c r="B54" s="20"/>
      <c r="C54" s="11" t="s">
        <v>176</v>
      </c>
      <c r="D54" s="15" t="s">
        <v>63</v>
      </c>
      <c r="E54" s="15" t="s">
        <v>63</v>
      </c>
      <c r="F54" s="16" t="s">
        <v>63</v>
      </c>
      <c r="G54" s="15" t="s">
        <v>63</v>
      </c>
      <c r="H54" s="15" t="s">
        <v>63</v>
      </c>
      <c r="I54" s="16" t="s">
        <v>63</v>
      </c>
      <c r="J54" s="15" t="s">
        <v>63</v>
      </c>
      <c r="K54" s="15" t="s">
        <v>63</v>
      </c>
      <c r="L54" s="15" t="s">
        <v>63</v>
      </c>
      <c r="M54" s="15" t="s">
        <v>63</v>
      </c>
      <c r="N54" s="118"/>
      <c r="O54" s="99">
        <f>IF(N54="DA",IF(2024-YEAR(F52)&lt;=8,10,IF(2024-YEAR(F52)&gt;8,IF(2024-YEAR(F52)&lt;=12,10*(1-((2024-YEAR(F52))-8)*0.2),0))),0)</f>
        <v>0</v>
      </c>
      <c r="P54" s="111"/>
    </row>
    <row r="55" spans="1:17" ht="36" x14ac:dyDescent="0.2">
      <c r="A55" s="9"/>
      <c r="B55" s="20"/>
      <c r="C55" s="11" t="s">
        <v>132</v>
      </c>
      <c r="D55" s="15" t="s">
        <v>63</v>
      </c>
      <c r="E55" s="15" t="s">
        <v>63</v>
      </c>
      <c r="F55" s="16" t="s">
        <v>63</v>
      </c>
      <c r="G55" s="15" t="s">
        <v>63</v>
      </c>
      <c r="H55" s="15" t="s">
        <v>63</v>
      </c>
      <c r="I55" s="16" t="s">
        <v>63</v>
      </c>
      <c r="J55" s="15" t="s">
        <v>63</v>
      </c>
      <c r="K55" s="15" t="s">
        <v>63</v>
      </c>
      <c r="L55" s="15" t="s">
        <v>63</v>
      </c>
      <c r="M55" s="15" t="s">
        <v>63</v>
      </c>
      <c r="N55" s="118"/>
      <c r="O55" s="99">
        <f>IF(N55="DA",IF(2024-YEAR(F52)&lt;=8,60,IF(2024-YEAR(F52)&gt;8,IF(2024-YEAR(F52)&lt;=12,60*(1-((2024-YEAR(F52))-8)*0.2),0))),0)</f>
        <v>0</v>
      </c>
      <c r="P55" s="111"/>
    </row>
    <row r="56" spans="1:17" ht="36" x14ac:dyDescent="0.2">
      <c r="A56" s="9"/>
      <c r="B56" s="20"/>
      <c r="C56" s="11" t="s">
        <v>177</v>
      </c>
      <c r="D56" s="15" t="s">
        <v>63</v>
      </c>
      <c r="E56" s="15" t="s">
        <v>63</v>
      </c>
      <c r="F56" s="16" t="s">
        <v>63</v>
      </c>
      <c r="G56" s="15" t="s">
        <v>63</v>
      </c>
      <c r="H56" s="15" t="s">
        <v>63</v>
      </c>
      <c r="I56" s="16" t="s">
        <v>63</v>
      </c>
      <c r="J56" s="15" t="s">
        <v>63</v>
      </c>
      <c r="K56" s="15" t="s">
        <v>63</v>
      </c>
      <c r="L56" s="15" t="s">
        <v>63</v>
      </c>
      <c r="M56" s="15" t="s">
        <v>63</v>
      </c>
      <c r="N56" s="118"/>
      <c r="O56" s="99">
        <f>IF(N56="DA",IF(2024-YEAR(F52)&lt;=8,10,IF(2024-YEAR(F52)&gt;8,IF(2024-YEAR(F52)&lt;=12,10*(1-((2024-YEAR(F52))-8)*0.2),0))),0)</f>
        <v>0</v>
      </c>
      <c r="P56" s="111"/>
    </row>
    <row r="57" spans="1:17" ht="24" x14ac:dyDescent="0.2">
      <c r="A57" s="9">
        <v>15</v>
      </c>
      <c r="B57" s="18" t="s">
        <v>62</v>
      </c>
      <c r="C57" s="22" t="s">
        <v>18</v>
      </c>
      <c r="D57" s="15" t="s">
        <v>63</v>
      </c>
      <c r="E57" s="15" t="s">
        <v>63</v>
      </c>
      <c r="F57" s="16" t="s">
        <v>63</v>
      </c>
      <c r="G57" s="15" t="s">
        <v>63</v>
      </c>
      <c r="H57" s="15" t="s">
        <v>63</v>
      </c>
      <c r="I57" s="16" t="s">
        <v>63</v>
      </c>
      <c r="J57" s="15" t="s">
        <v>63</v>
      </c>
      <c r="K57" s="15" t="s">
        <v>63</v>
      </c>
      <c r="L57" s="15" t="s">
        <v>63</v>
      </c>
      <c r="M57" s="15" t="s">
        <v>63</v>
      </c>
      <c r="N57" s="17"/>
      <c r="O57" s="120">
        <f>IF(N57="DA",2,0)</f>
        <v>0</v>
      </c>
      <c r="P57" s="112"/>
    </row>
    <row r="58" spans="1:17" x14ac:dyDescent="0.2">
      <c r="A58" s="9">
        <v>16</v>
      </c>
      <c r="B58" s="10" t="s">
        <v>113</v>
      </c>
      <c r="C58" s="138" t="s">
        <v>136</v>
      </c>
      <c r="D58" s="139"/>
      <c r="E58" s="139"/>
      <c r="F58" s="139"/>
      <c r="G58" s="139"/>
      <c r="H58" s="139"/>
      <c r="I58" s="139"/>
      <c r="J58" s="139"/>
      <c r="K58" s="139"/>
      <c r="L58" s="139"/>
      <c r="M58" s="139"/>
      <c r="N58" s="140"/>
      <c r="O58" s="120">
        <f>SUM(O59:O64)</f>
        <v>0</v>
      </c>
      <c r="P58" s="108"/>
      <c r="Q58" s="72"/>
    </row>
    <row r="59" spans="1:17" ht="24" x14ac:dyDescent="0.2">
      <c r="A59" s="9"/>
      <c r="B59" s="20"/>
      <c r="C59" s="11" t="s">
        <v>114</v>
      </c>
      <c r="D59" s="73"/>
      <c r="E59" s="79"/>
      <c r="F59" s="80"/>
      <c r="G59" s="75"/>
      <c r="H59" s="79"/>
      <c r="I59" s="80"/>
      <c r="J59" s="81"/>
      <c r="K59" s="94"/>
      <c r="L59" s="94"/>
      <c r="M59" s="81"/>
      <c r="N59" s="12" t="s">
        <v>63</v>
      </c>
      <c r="O59" s="99">
        <f>IF(K59="DA",IF(L59="DA",IF(2024-YEAR(F59)&lt;=8,10,IF(2024-YEAR(F59)&gt;8,IF(2024-YEAR(F59)&lt;=12,10*(1-((2024-YEAR(F59))-8)*0.2),0))),0),0)</f>
        <v>0</v>
      </c>
      <c r="P59" s="109"/>
      <c r="Q59" s="72"/>
    </row>
    <row r="60" spans="1:17" ht="24" x14ac:dyDescent="0.2">
      <c r="A60" s="9"/>
      <c r="B60" s="20"/>
      <c r="C60" s="11" t="s">
        <v>115</v>
      </c>
      <c r="D60" s="73"/>
      <c r="E60" s="79"/>
      <c r="F60" s="80"/>
      <c r="G60" s="75"/>
      <c r="H60" s="79"/>
      <c r="I60" s="80"/>
      <c r="J60" s="81"/>
      <c r="K60" s="94"/>
      <c r="L60" s="94"/>
      <c r="M60" s="77"/>
      <c r="N60" s="12" t="s">
        <v>63</v>
      </c>
      <c r="O60" s="99">
        <f>IF(K60="DA",IF(L60="DA",IF(2024-YEAR(F60)&lt;=8,15,IF(2024-YEAR(F60)&gt;8,IF(2024-YEAR(F60)&lt;=12,15*(1-((2024-YEAR(F60))-8)*0.2),0))),0),0)</f>
        <v>0</v>
      </c>
      <c r="P60" s="109"/>
      <c r="Q60" s="72"/>
    </row>
    <row r="61" spans="1:17" ht="24" x14ac:dyDescent="0.2">
      <c r="A61" s="9"/>
      <c r="B61" s="20"/>
      <c r="C61" s="11" t="s">
        <v>116</v>
      </c>
      <c r="D61" s="73"/>
      <c r="E61" s="79"/>
      <c r="F61" s="80"/>
      <c r="G61" s="75"/>
      <c r="H61" s="79"/>
      <c r="I61" s="80"/>
      <c r="J61" s="81"/>
      <c r="K61" s="94"/>
      <c r="L61" s="94"/>
      <c r="M61" s="81"/>
      <c r="N61" s="12" t="s">
        <v>63</v>
      </c>
      <c r="O61" s="99">
        <f>IF(K61="DA",IF(L61="DA",IF(2024-YEAR(F61)&lt;=8,30,IF(2024-YEAR(F61)&gt;8,IF(2024-YEAR(F61)&lt;=12,30*(1-((2024-YEAR(F61))-8)*0.2),0))),0),0)</f>
        <v>0</v>
      </c>
      <c r="P61" s="109"/>
      <c r="Q61" s="72"/>
    </row>
    <row r="62" spans="1:17" ht="24" x14ac:dyDescent="0.2">
      <c r="A62" s="9"/>
      <c r="B62" s="13"/>
      <c r="C62" s="14" t="s">
        <v>117</v>
      </c>
      <c r="D62" s="15" t="s">
        <v>63</v>
      </c>
      <c r="E62" s="15" t="s">
        <v>63</v>
      </c>
      <c r="F62" s="16" t="s">
        <v>63</v>
      </c>
      <c r="G62" s="15" t="s">
        <v>63</v>
      </c>
      <c r="H62" s="15" t="s">
        <v>63</v>
      </c>
      <c r="I62" s="16" t="s">
        <v>63</v>
      </c>
      <c r="J62" s="15" t="s">
        <v>63</v>
      </c>
      <c r="K62" s="15" t="s">
        <v>63</v>
      </c>
      <c r="L62" s="15" t="s">
        <v>63</v>
      </c>
      <c r="M62" s="15" t="s">
        <v>63</v>
      </c>
      <c r="N62" s="17"/>
      <c r="O62" s="99">
        <f>IF(N62="DA",IF(2024-YEAR(F61)&lt;=8,10,IF(2024-YEAR(F61)&gt;8,IF(2024-YEAR(F61)&lt;=12,10*(1-((2024-YEAR(F61))-8)*0.2),0))),0)</f>
        <v>0</v>
      </c>
      <c r="P62" s="109"/>
    </row>
    <row r="63" spans="1:17" x14ac:dyDescent="0.2">
      <c r="A63" s="9"/>
      <c r="B63" s="13"/>
      <c r="C63" s="14" t="s">
        <v>118</v>
      </c>
      <c r="D63" s="15" t="s">
        <v>63</v>
      </c>
      <c r="E63" s="15" t="s">
        <v>63</v>
      </c>
      <c r="F63" s="16" t="s">
        <v>63</v>
      </c>
      <c r="G63" s="15" t="s">
        <v>63</v>
      </c>
      <c r="H63" s="15" t="s">
        <v>63</v>
      </c>
      <c r="I63" s="16" t="s">
        <v>63</v>
      </c>
      <c r="J63" s="15" t="s">
        <v>63</v>
      </c>
      <c r="K63" s="15" t="s">
        <v>63</v>
      </c>
      <c r="L63" s="15" t="s">
        <v>63</v>
      </c>
      <c r="M63" s="15" t="s">
        <v>63</v>
      </c>
      <c r="N63" s="17"/>
      <c r="O63" s="99">
        <f>IF(N63="DA",IF(2024-YEAR(F61)&lt;=8,15,IF(2024-YEAR(F61)&gt;8,IF(2024-YEAR(F61)&lt;=12,15*(1-((2024-YEAR(F61))-8)*0.2),0))),0)</f>
        <v>0</v>
      </c>
      <c r="P63" s="109"/>
    </row>
    <row r="64" spans="1:17" x14ac:dyDescent="0.2">
      <c r="A64" s="9"/>
      <c r="B64" s="13"/>
      <c r="C64" s="14" t="s">
        <v>119</v>
      </c>
      <c r="D64" s="15" t="s">
        <v>63</v>
      </c>
      <c r="E64" s="15" t="s">
        <v>63</v>
      </c>
      <c r="F64" s="16" t="s">
        <v>63</v>
      </c>
      <c r="G64" s="15" t="s">
        <v>63</v>
      </c>
      <c r="H64" s="15" t="s">
        <v>63</v>
      </c>
      <c r="I64" s="16" t="s">
        <v>63</v>
      </c>
      <c r="J64" s="15" t="s">
        <v>63</v>
      </c>
      <c r="K64" s="15" t="s">
        <v>63</v>
      </c>
      <c r="L64" s="15" t="s">
        <v>63</v>
      </c>
      <c r="M64" s="15" t="s">
        <v>63</v>
      </c>
      <c r="N64" s="23"/>
      <c r="O64" s="99">
        <f>IF(2024-YEAR(F61)&lt;=8,N64*0.06,IF(2024-YEAR(F61)&gt;8,IF(2024-YEAR(F61)&lt;=12,N64*0.06*(1-((2024-YEAR(F61))-8)*0.2),0)))</f>
        <v>0</v>
      </c>
      <c r="P64" s="110"/>
    </row>
    <row r="65" spans="1:16" x14ac:dyDescent="0.2">
      <c r="A65" s="9">
        <v>17</v>
      </c>
      <c r="B65" s="10" t="s">
        <v>113</v>
      </c>
      <c r="C65" s="138" t="s">
        <v>137</v>
      </c>
      <c r="D65" s="139"/>
      <c r="E65" s="139"/>
      <c r="F65" s="139"/>
      <c r="G65" s="139"/>
      <c r="H65" s="139"/>
      <c r="I65" s="139"/>
      <c r="J65" s="139"/>
      <c r="K65" s="139"/>
      <c r="L65" s="139"/>
      <c r="M65" s="139"/>
      <c r="N65" s="140"/>
      <c r="O65" s="120">
        <f>SUM(O66:O71)</f>
        <v>0</v>
      </c>
      <c r="P65" s="108"/>
    </row>
    <row r="66" spans="1:16" ht="24" x14ac:dyDescent="0.2">
      <c r="A66" s="9"/>
      <c r="B66" s="20"/>
      <c r="C66" s="11" t="s">
        <v>114</v>
      </c>
      <c r="D66" s="73"/>
      <c r="E66" s="79"/>
      <c r="F66" s="80"/>
      <c r="G66" s="75"/>
      <c r="H66" s="79"/>
      <c r="I66" s="80"/>
      <c r="J66" s="81"/>
      <c r="K66" s="94"/>
      <c r="L66" s="94"/>
      <c r="M66" s="77"/>
      <c r="N66" s="12" t="s">
        <v>63</v>
      </c>
      <c r="O66" s="99">
        <f>IF(K66="DA",IF(L66="DA",IF(2024-YEAR(F66)&lt;=8,10,IF(2024-YEAR(F66)&gt;8,IF(2024-YEAR(F66)&lt;=12,10*(1-((2024-YEAR(F66))-8)*0.2),0))),0),0)</f>
        <v>0</v>
      </c>
      <c r="P66" s="109"/>
    </row>
    <row r="67" spans="1:16" ht="24" x14ac:dyDescent="0.2">
      <c r="A67" s="9"/>
      <c r="B67" s="20"/>
      <c r="C67" s="11" t="s">
        <v>115</v>
      </c>
      <c r="D67" s="73"/>
      <c r="E67" s="79"/>
      <c r="F67" s="80"/>
      <c r="G67" s="75"/>
      <c r="H67" s="79"/>
      <c r="I67" s="80"/>
      <c r="J67" s="81"/>
      <c r="K67" s="94"/>
      <c r="L67" s="94"/>
      <c r="M67" s="77"/>
      <c r="N67" s="12" t="s">
        <v>63</v>
      </c>
      <c r="O67" s="99">
        <f>IF(K67="DA",IF(L67="DA",IF(2024-YEAR(F67)&lt;=8,15,IF(2024-YEAR(F67)&gt;8,IF(2024-YEAR(F67)&lt;=12,15*(1-((2024-YEAR(F67))-8)*0.2),0))),0),0)</f>
        <v>0</v>
      </c>
      <c r="P67" s="109"/>
    </row>
    <row r="68" spans="1:16" ht="24" x14ac:dyDescent="0.2">
      <c r="A68" s="9"/>
      <c r="B68" s="20"/>
      <c r="C68" s="11" t="s">
        <v>116</v>
      </c>
      <c r="D68" s="73"/>
      <c r="E68" s="79"/>
      <c r="F68" s="80"/>
      <c r="G68" s="75"/>
      <c r="H68" s="79"/>
      <c r="I68" s="80"/>
      <c r="J68" s="81"/>
      <c r="K68" s="94"/>
      <c r="L68" s="94"/>
      <c r="M68" s="81"/>
      <c r="N68" s="12" t="s">
        <v>63</v>
      </c>
      <c r="O68" s="99">
        <f>IF(K68="DA",IF(L68="DA",IF(2024-YEAR(F68)&lt;=8,30,IF(2024-YEAR(F68)&gt;8,IF(2024-YEAR(F68)&lt;=12,30*(1-((2024-YEAR(F68))-8)*0.2),0))),0),0)</f>
        <v>0</v>
      </c>
      <c r="P68" s="109"/>
    </row>
    <row r="69" spans="1:16" ht="24" x14ac:dyDescent="0.2">
      <c r="A69" s="9"/>
      <c r="B69" s="13"/>
      <c r="C69" s="14" t="s">
        <v>117</v>
      </c>
      <c r="D69" s="15" t="s">
        <v>63</v>
      </c>
      <c r="E69" s="15" t="s">
        <v>63</v>
      </c>
      <c r="F69" s="16" t="s">
        <v>63</v>
      </c>
      <c r="G69" s="15" t="s">
        <v>63</v>
      </c>
      <c r="H69" s="15" t="s">
        <v>63</v>
      </c>
      <c r="I69" s="16" t="s">
        <v>63</v>
      </c>
      <c r="J69" s="15" t="s">
        <v>63</v>
      </c>
      <c r="K69" s="15" t="s">
        <v>63</v>
      </c>
      <c r="L69" s="15" t="s">
        <v>63</v>
      </c>
      <c r="M69" s="15" t="s">
        <v>63</v>
      </c>
      <c r="N69" s="17"/>
      <c r="O69" s="99">
        <f>IF(N69="DA",IF(2024-YEAR(F68)&lt;=8,10,IF(2024-YEAR(F68)&gt;8,IF(2024-YEAR(F68)&lt;=12,10*(1-((2024-YEAR(F68))-8)*0.2),0))),0)</f>
        <v>0</v>
      </c>
      <c r="P69" s="109"/>
    </row>
    <row r="70" spans="1:16" x14ac:dyDescent="0.2">
      <c r="A70" s="9"/>
      <c r="B70" s="13"/>
      <c r="C70" s="14" t="s">
        <v>118</v>
      </c>
      <c r="D70" s="15" t="s">
        <v>63</v>
      </c>
      <c r="E70" s="15" t="s">
        <v>63</v>
      </c>
      <c r="F70" s="16" t="s">
        <v>63</v>
      </c>
      <c r="G70" s="15" t="s">
        <v>63</v>
      </c>
      <c r="H70" s="15" t="s">
        <v>63</v>
      </c>
      <c r="I70" s="16" t="s">
        <v>63</v>
      </c>
      <c r="J70" s="15" t="s">
        <v>63</v>
      </c>
      <c r="K70" s="15" t="s">
        <v>63</v>
      </c>
      <c r="L70" s="15" t="s">
        <v>63</v>
      </c>
      <c r="M70" s="15" t="s">
        <v>63</v>
      </c>
      <c r="N70" s="17"/>
      <c r="O70" s="99">
        <f>IF(N70="DA",IF(2024-YEAR(F68)&lt;=8,15,IF(2024-YEAR(F68)&gt;8,IF(2024-YEAR(F68)&lt;=12,15*(1-((2024-YEAR(F68))-8)*0.2),0))),0)</f>
        <v>0</v>
      </c>
      <c r="P70" s="109"/>
    </row>
    <row r="71" spans="1:16" x14ac:dyDescent="0.2">
      <c r="A71" s="9"/>
      <c r="B71" s="13"/>
      <c r="C71" s="14" t="s">
        <v>119</v>
      </c>
      <c r="D71" s="15" t="s">
        <v>63</v>
      </c>
      <c r="E71" s="15" t="s">
        <v>63</v>
      </c>
      <c r="F71" s="16" t="s">
        <v>63</v>
      </c>
      <c r="G71" s="15" t="s">
        <v>63</v>
      </c>
      <c r="H71" s="15" t="s">
        <v>63</v>
      </c>
      <c r="I71" s="16" t="s">
        <v>63</v>
      </c>
      <c r="J71" s="15" t="s">
        <v>63</v>
      </c>
      <c r="K71" s="15" t="s">
        <v>63</v>
      </c>
      <c r="L71" s="15" t="s">
        <v>63</v>
      </c>
      <c r="M71" s="15" t="s">
        <v>63</v>
      </c>
      <c r="N71" s="98"/>
      <c r="O71" s="99">
        <f>IF(2024-YEAR(F68)&lt;=8,N71*0.06,IF(2024-YEAR(F68)&gt;8,IF(2024-YEAR(F68)&lt;=12,N71*0.06*(1-((2024-YEAR(F68))-8)*0.2),0)))</f>
        <v>0</v>
      </c>
      <c r="P71" s="110"/>
    </row>
    <row r="72" spans="1:16" x14ac:dyDescent="0.2">
      <c r="A72" s="9">
        <v>18</v>
      </c>
      <c r="B72" s="10" t="s">
        <v>113</v>
      </c>
      <c r="C72" s="138" t="s">
        <v>138</v>
      </c>
      <c r="D72" s="139"/>
      <c r="E72" s="139"/>
      <c r="F72" s="139"/>
      <c r="G72" s="139"/>
      <c r="H72" s="139"/>
      <c r="I72" s="139"/>
      <c r="J72" s="139"/>
      <c r="K72" s="139"/>
      <c r="L72" s="139"/>
      <c r="M72" s="139"/>
      <c r="N72" s="140"/>
      <c r="O72" s="120">
        <f>SUM(O73:O78)</f>
        <v>0</v>
      </c>
      <c r="P72" s="108"/>
    </row>
    <row r="73" spans="1:16" ht="24" x14ac:dyDescent="0.2">
      <c r="A73" s="9"/>
      <c r="B73" s="20"/>
      <c r="C73" s="11" t="s">
        <v>114</v>
      </c>
      <c r="D73" s="73"/>
      <c r="E73" s="79"/>
      <c r="F73" s="80"/>
      <c r="G73" s="75"/>
      <c r="H73" s="79"/>
      <c r="I73" s="80"/>
      <c r="J73" s="81"/>
      <c r="K73" s="94"/>
      <c r="L73" s="94"/>
      <c r="M73" s="81"/>
      <c r="N73" s="12" t="s">
        <v>63</v>
      </c>
      <c r="O73" s="99">
        <f>IF(K73="DA",IF(L73="DA",IF(2024-YEAR(F73)&lt;=8,10,IF(2024-YEAR(F73)&gt;8,IF(2024-YEAR(F73)&lt;=12,10*(1-((2024-YEAR(F73))-8)*0.2),0))),0),0)</f>
        <v>0</v>
      </c>
      <c r="P73" s="109"/>
    </row>
    <row r="74" spans="1:16" ht="24" x14ac:dyDescent="0.2">
      <c r="A74" s="9"/>
      <c r="B74" s="20"/>
      <c r="C74" s="11" t="s">
        <v>115</v>
      </c>
      <c r="D74" s="73"/>
      <c r="E74" s="79"/>
      <c r="F74" s="80"/>
      <c r="G74" s="75"/>
      <c r="H74" s="79"/>
      <c r="I74" s="80"/>
      <c r="J74" s="81"/>
      <c r="K74" s="94"/>
      <c r="L74" s="94"/>
      <c r="M74" s="81"/>
      <c r="N74" s="12" t="s">
        <v>63</v>
      </c>
      <c r="O74" s="99">
        <f>IF(K74="DA",IF(L74="DA",IF(2024-YEAR(F74)&lt;=8,15,IF(2024-YEAR(F74)&gt;8,IF(2024-YEAR(F74)&lt;=12,15*(1-((2024-YEAR(F74))-8)*0.2),0))),0),0)</f>
        <v>0</v>
      </c>
      <c r="P74" s="109"/>
    </row>
    <row r="75" spans="1:16" ht="24" x14ac:dyDescent="0.2">
      <c r="A75" s="9"/>
      <c r="B75" s="20"/>
      <c r="C75" s="11" t="s">
        <v>116</v>
      </c>
      <c r="D75" s="73"/>
      <c r="E75" s="79"/>
      <c r="F75" s="80"/>
      <c r="G75" s="75"/>
      <c r="H75" s="79"/>
      <c r="I75" s="80"/>
      <c r="J75" s="81"/>
      <c r="K75" s="94"/>
      <c r="L75" s="94"/>
      <c r="M75" s="81"/>
      <c r="N75" s="12" t="s">
        <v>63</v>
      </c>
      <c r="O75" s="99">
        <f>IF(K75="DA",IF(L75="DA",IF(2024-YEAR(F75)&lt;=8,30,IF(2024-YEAR(F75)&gt;8,IF(2024-YEAR(F75)&lt;=12,30*(1-((2024-YEAR(F75))-8)*0.2),0))),0),0)</f>
        <v>0</v>
      </c>
      <c r="P75" s="109"/>
    </row>
    <row r="76" spans="1:16" ht="24" x14ac:dyDescent="0.2">
      <c r="A76" s="9"/>
      <c r="B76" s="13"/>
      <c r="C76" s="14" t="s">
        <v>117</v>
      </c>
      <c r="D76" s="15" t="s">
        <v>63</v>
      </c>
      <c r="E76" s="15" t="s">
        <v>63</v>
      </c>
      <c r="F76" s="16" t="s">
        <v>63</v>
      </c>
      <c r="G76" s="15" t="s">
        <v>63</v>
      </c>
      <c r="H76" s="15" t="s">
        <v>63</v>
      </c>
      <c r="I76" s="16" t="s">
        <v>63</v>
      </c>
      <c r="J76" s="15" t="s">
        <v>63</v>
      </c>
      <c r="K76" s="15" t="s">
        <v>63</v>
      </c>
      <c r="L76" s="15" t="s">
        <v>63</v>
      </c>
      <c r="M76" s="15" t="s">
        <v>63</v>
      </c>
      <c r="N76" s="17"/>
      <c r="O76" s="99">
        <f>IF(N76="DA",IF(2024-YEAR(F75)&lt;=8,10,IF(2024-YEAR(F75)&gt;8,IF(2024-YEAR(F75)&lt;=12,10*(1-((2024-YEAR(F75))-8)*0.2),0))),0)</f>
        <v>0</v>
      </c>
      <c r="P76" s="109"/>
    </row>
    <row r="77" spans="1:16" x14ac:dyDescent="0.2">
      <c r="A77" s="9"/>
      <c r="B77" s="13"/>
      <c r="C77" s="14" t="s">
        <v>118</v>
      </c>
      <c r="D77" s="15" t="s">
        <v>63</v>
      </c>
      <c r="E77" s="15" t="s">
        <v>63</v>
      </c>
      <c r="F77" s="16" t="s">
        <v>63</v>
      </c>
      <c r="G77" s="15" t="s">
        <v>63</v>
      </c>
      <c r="H77" s="15" t="s">
        <v>63</v>
      </c>
      <c r="I77" s="16" t="s">
        <v>63</v>
      </c>
      <c r="J77" s="15" t="s">
        <v>63</v>
      </c>
      <c r="K77" s="15" t="s">
        <v>63</v>
      </c>
      <c r="L77" s="15" t="s">
        <v>63</v>
      </c>
      <c r="M77" s="15" t="s">
        <v>63</v>
      </c>
      <c r="N77" s="17"/>
      <c r="O77" s="99">
        <f>IF(N77="DA",IF(2024-YEAR(F75)&lt;=8,15,IF(2024-YEAR(F75)&gt;8,IF(2024-YEAR(F75)&lt;=12,15*(1-((2024-YEAR(F75))-8)*0.2),0))),0)</f>
        <v>0</v>
      </c>
      <c r="P77" s="109"/>
    </row>
    <row r="78" spans="1:16" x14ac:dyDescent="0.2">
      <c r="A78" s="9"/>
      <c r="B78" s="13"/>
      <c r="C78" s="14" t="s">
        <v>119</v>
      </c>
      <c r="D78" s="15" t="s">
        <v>63</v>
      </c>
      <c r="E78" s="15" t="s">
        <v>63</v>
      </c>
      <c r="F78" s="16" t="s">
        <v>63</v>
      </c>
      <c r="G78" s="15" t="s">
        <v>63</v>
      </c>
      <c r="H78" s="15" t="s">
        <v>63</v>
      </c>
      <c r="I78" s="16" t="s">
        <v>63</v>
      </c>
      <c r="J78" s="15" t="s">
        <v>63</v>
      </c>
      <c r="K78" s="15" t="s">
        <v>63</v>
      </c>
      <c r="L78" s="15" t="s">
        <v>63</v>
      </c>
      <c r="M78" s="15" t="s">
        <v>63</v>
      </c>
      <c r="N78" s="98"/>
      <c r="O78" s="99">
        <f>IF(2024-YEAR(F75)&lt;=8,N78*0.06,IF(2024-YEAR(F75)&gt;8,IF(2024-YEAR(F75)&lt;=12,N78*0.06*(1-((2024-YEAR(F75))-8)*0.2),0)))</f>
        <v>0</v>
      </c>
      <c r="P78" s="110"/>
    </row>
    <row r="79" spans="1:16" x14ac:dyDescent="0.2">
      <c r="A79" s="9">
        <v>19</v>
      </c>
      <c r="B79" s="10" t="s">
        <v>113</v>
      </c>
      <c r="C79" s="138" t="s">
        <v>139</v>
      </c>
      <c r="D79" s="139"/>
      <c r="E79" s="139"/>
      <c r="F79" s="139"/>
      <c r="G79" s="139"/>
      <c r="H79" s="139"/>
      <c r="I79" s="139"/>
      <c r="J79" s="139"/>
      <c r="K79" s="139"/>
      <c r="L79" s="139"/>
      <c r="M79" s="139"/>
      <c r="N79" s="140"/>
      <c r="O79" s="120">
        <f>SUM(O80:O85)</f>
        <v>0</v>
      </c>
      <c r="P79" s="108"/>
    </row>
    <row r="80" spans="1:16" ht="24" x14ac:dyDescent="0.2">
      <c r="A80" s="9"/>
      <c r="B80" s="20"/>
      <c r="C80" s="11" t="s">
        <v>114</v>
      </c>
      <c r="D80" s="73"/>
      <c r="E80" s="73"/>
      <c r="F80" s="74"/>
      <c r="G80" s="75"/>
      <c r="H80" s="73"/>
      <c r="I80" s="74"/>
      <c r="J80" s="76"/>
      <c r="K80" s="94"/>
      <c r="L80" s="94"/>
      <c r="M80" s="78"/>
      <c r="N80" s="12" t="s">
        <v>63</v>
      </c>
      <c r="O80" s="99">
        <f>IF(K80="DA",IF(L80="DA",IF(2024-YEAR(F80)&lt;=8,10,IF(2024-YEAR(F80)&gt;8,IF(2024-YEAR(F80)&lt;=12,10*(1-((2024-YEAR(F80))-8)*0.2),0))),0),0)</f>
        <v>0</v>
      </c>
      <c r="P80" s="109"/>
    </row>
    <row r="81" spans="1:16" ht="24" x14ac:dyDescent="0.2">
      <c r="A81" s="9"/>
      <c r="B81" s="20"/>
      <c r="C81" s="11" t="s">
        <v>115</v>
      </c>
      <c r="D81" s="73"/>
      <c r="E81" s="73"/>
      <c r="F81" s="74"/>
      <c r="G81" s="75"/>
      <c r="H81" s="73"/>
      <c r="I81" s="74"/>
      <c r="J81" s="76"/>
      <c r="K81" s="94"/>
      <c r="L81" s="94"/>
      <c r="M81" s="78"/>
      <c r="N81" s="12" t="s">
        <v>63</v>
      </c>
      <c r="O81" s="99">
        <f>IF(K81="DA",IF(L81="DA",IF(2024-YEAR(F81)&lt;=8,15,IF(2024-YEAR(F81)&gt;8,IF(2024-YEAR(F81)&lt;=12,15*(1-((2024-YEAR(F81))-8)*0.2),0))),0),0)</f>
        <v>0</v>
      </c>
      <c r="P81" s="109"/>
    </row>
    <row r="82" spans="1:16" ht="27" customHeight="1" x14ac:dyDescent="0.2">
      <c r="A82" s="9"/>
      <c r="B82" s="20"/>
      <c r="C82" s="11" t="s">
        <v>116</v>
      </c>
      <c r="D82" s="73"/>
      <c r="E82" s="73"/>
      <c r="F82" s="74"/>
      <c r="G82" s="75"/>
      <c r="H82" s="73"/>
      <c r="I82" s="74"/>
      <c r="J82" s="76"/>
      <c r="K82" s="94"/>
      <c r="L82" s="94"/>
      <c r="M82" s="76"/>
      <c r="N82" s="12" t="s">
        <v>63</v>
      </c>
      <c r="O82" s="99">
        <f>IF(K82="DA",IF(L82="DA",IF(2024-YEAR(F82)&lt;=8,30,IF(2024-YEAR(F82)&gt;8,IF(2024-YEAR(F82)&lt;=12,30*(1-((2024-YEAR(F82))-8)*0.2),0))),0),0)</f>
        <v>0</v>
      </c>
      <c r="P82" s="109"/>
    </row>
    <row r="83" spans="1:16" ht="24" x14ac:dyDescent="0.2">
      <c r="A83" s="9"/>
      <c r="B83" s="13"/>
      <c r="C83" s="14" t="s">
        <v>117</v>
      </c>
      <c r="D83" s="15" t="s">
        <v>63</v>
      </c>
      <c r="E83" s="15" t="s">
        <v>63</v>
      </c>
      <c r="F83" s="16" t="s">
        <v>63</v>
      </c>
      <c r="G83" s="15" t="s">
        <v>63</v>
      </c>
      <c r="H83" s="15" t="s">
        <v>63</v>
      </c>
      <c r="I83" s="16" t="s">
        <v>63</v>
      </c>
      <c r="J83" s="15" t="s">
        <v>63</v>
      </c>
      <c r="K83" s="15" t="s">
        <v>63</v>
      </c>
      <c r="L83" s="15" t="s">
        <v>63</v>
      </c>
      <c r="M83" s="15" t="s">
        <v>63</v>
      </c>
      <c r="N83" s="17"/>
      <c r="O83" s="99">
        <f>IF(N83="DA",IF(2024-YEAR(F82)&lt;=8,10,IF(2024-YEAR(F82)&gt;8,IF(2024-YEAR(F82)&lt;=12,10*(1-((2024-YEAR(F82))-8)*0.2),0))),0)</f>
        <v>0</v>
      </c>
      <c r="P83" s="109"/>
    </row>
    <row r="84" spans="1:16" x14ac:dyDescent="0.2">
      <c r="A84" s="9"/>
      <c r="B84" s="13"/>
      <c r="C84" s="14" t="s">
        <v>118</v>
      </c>
      <c r="D84" s="15" t="s">
        <v>63</v>
      </c>
      <c r="E84" s="15" t="s">
        <v>63</v>
      </c>
      <c r="F84" s="16" t="s">
        <v>63</v>
      </c>
      <c r="G84" s="15" t="s">
        <v>63</v>
      </c>
      <c r="H84" s="15" t="s">
        <v>63</v>
      </c>
      <c r="I84" s="16" t="s">
        <v>63</v>
      </c>
      <c r="J84" s="15" t="s">
        <v>63</v>
      </c>
      <c r="K84" s="15" t="s">
        <v>63</v>
      </c>
      <c r="L84" s="15" t="s">
        <v>63</v>
      </c>
      <c r="M84" s="15" t="s">
        <v>63</v>
      </c>
      <c r="N84" s="17"/>
      <c r="O84" s="99">
        <f>IF(N84="DA",IF(2024-YEAR(F82)&lt;=8,15,IF(2024-YEAR(F82)&gt;8,IF(2024-YEAR(F82)&lt;=12,15*(1-((2024-YEAR(F82))-8)*0.2),0))),0)</f>
        <v>0</v>
      </c>
      <c r="P84" s="109"/>
    </row>
    <row r="85" spans="1:16" x14ac:dyDescent="0.2">
      <c r="A85" s="9"/>
      <c r="B85" s="13"/>
      <c r="C85" s="14" t="s">
        <v>119</v>
      </c>
      <c r="D85" s="15" t="s">
        <v>63</v>
      </c>
      <c r="E85" s="15" t="s">
        <v>63</v>
      </c>
      <c r="F85" s="16" t="s">
        <v>63</v>
      </c>
      <c r="G85" s="15" t="s">
        <v>63</v>
      </c>
      <c r="H85" s="15" t="s">
        <v>63</v>
      </c>
      <c r="I85" s="16" t="s">
        <v>63</v>
      </c>
      <c r="J85" s="15" t="s">
        <v>63</v>
      </c>
      <c r="K85" s="15" t="s">
        <v>63</v>
      </c>
      <c r="L85" s="15" t="s">
        <v>63</v>
      </c>
      <c r="M85" s="15" t="s">
        <v>63</v>
      </c>
      <c r="N85" s="98"/>
      <c r="O85" s="99">
        <f>IF(2024-YEAR(F82)&lt;=8,N85*0.06,IF(2024-YEAR(F82)&gt;8,IF(2024-YEAR(F82)&lt;=12,N85*0.06*(1-((2024-YEAR(F82))-8)*0.2),0)))</f>
        <v>0</v>
      </c>
      <c r="P85" s="110"/>
    </row>
    <row r="86" spans="1:16" x14ac:dyDescent="0.2">
      <c r="A86" s="9">
        <v>20</v>
      </c>
      <c r="B86" s="10" t="s">
        <v>19</v>
      </c>
      <c r="C86" s="88" t="s">
        <v>136</v>
      </c>
      <c r="D86" s="73"/>
      <c r="E86" s="73"/>
      <c r="F86" s="74"/>
      <c r="G86" s="75"/>
      <c r="H86" s="73"/>
      <c r="I86" s="74"/>
      <c r="J86" s="76"/>
      <c r="K86" s="94"/>
      <c r="L86" s="94"/>
      <c r="M86" s="76"/>
      <c r="N86" s="12" t="s">
        <v>63</v>
      </c>
      <c r="O86" s="120">
        <f>IF(K86="DA",IF(L86="DA",SUM(O87,O88),0),0)</f>
        <v>0</v>
      </c>
      <c r="P86" s="111"/>
    </row>
    <row r="87" spans="1:16" x14ac:dyDescent="0.2">
      <c r="A87" s="9"/>
      <c r="B87" s="20"/>
      <c r="C87" s="11" t="s">
        <v>120</v>
      </c>
      <c r="D87" s="15" t="s">
        <v>63</v>
      </c>
      <c r="E87" s="15" t="s">
        <v>63</v>
      </c>
      <c r="F87" s="16" t="s">
        <v>63</v>
      </c>
      <c r="G87" s="15" t="s">
        <v>63</v>
      </c>
      <c r="H87" s="15" t="s">
        <v>63</v>
      </c>
      <c r="I87" s="16" t="s">
        <v>63</v>
      </c>
      <c r="J87" s="15" t="s">
        <v>63</v>
      </c>
      <c r="K87" s="15" t="s">
        <v>63</v>
      </c>
      <c r="L87" s="15" t="s">
        <v>63</v>
      </c>
      <c r="M87" s="15" t="s">
        <v>63</v>
      </c>
      <c r="N87" s="118"/>
      <c r="O87" s="99">
        <f>IF(N87="DA",IF(2024-YEAR(F86)&lt;=8,10,IF(2024-YEAR(F86)&gt;8,IF(2024-YEAR(F86)&lt;=12,10*(1-((2024-YEAR(F86))-8)*0.2),0))),0)</f>
        <v>0</v>
      </c>
      <c r="P87" s="111"/>
    </row>
    <row r="88" spans="1:16" x14ac:dyDescent="0.2">
      <c r="A88" s="9"/>
      <c r="B88" s="20"/>
      <c r="C88" s="11" t="s">
        <v>121</v>
      </c>
      <c r="D88" s="15" t="s">
        <v>63</v>
      </c>
      <c r="E88" s="15" t="s">
        <v>63</v>
      </c>
      <c r="F88" s="16" t="s">
        <v>63</v>
      </c>
      <c r="G88" s="15" t="s">
        <v>63</v>
      </c>
      <c r="H88" s="15" t="s">
        <v>63</v>
      </c>
      <c r="I88" s="16" t="s">
        <v>63</v>
      </c>
      <c r="J88" s="15" t="s">
        <v>63</v>
      </c>
      <c r="K88" s="15" t="s">
        <v>63</v>
      </c>
      <c r="L88" s="15" t="s">
        <v>63</v>
      </c>
      <c r="M88" s="15" t="s">
        <v>63</v>
      </c>
      <c r="N88" s="118"/>
      <c r="O88" s="99">
        <f>IF(N88="DA",IF(2024-YEAR(F86)&lt;=8,30,IF(2024-YEAR(F86)&gt;8,IF(2024-YEAR(F86)&lt;=12,30*(1-((2024-YEAR(F86))-8)*0.2),0))),0)</f>
        <v>0</v>
      </c>
      <c r="P88" s="111"/>
    </row>
    <row r="89" spans="1:16" x14ac:dyDescent="0.2">
      <c r="A89" s="9">
        <v>21</v>
      </c>
      <c r="B89" s="10" t="s">
        <v>19</v>
      </c>
      <c r="C89" s="88" t="s">
        <v>137</v>
      </c>
      <c r="D89" s="73"/>
      <c r="E89" s="73"/>
      <c r="F89" s="74"/>
      <c r="G89" s="75"/>
      <c r="H89" s="73"/>
      <c r="I89" s="74"/>
      <c r="J89" s="76"/>
      <c r="K89" s="94"/>
      <c r="L89" s="94"/>
      <c r="M89" s="76"/>
      <c r="N89" s="12" t="s">
        <v>63</v>
      </c>
      <c r="O89" s="120">
        <f>IF(K89="DA",IF(L89="DA",SUM(O90,O91),0),0)</f>
        <v>0</v>
      </c>
      <c r="P89" s="111"/>
    </row>
    <row r="90" spans="1:16" x14ac:dyDescent="0.2">
      <c r="A90" s="9"/>
      <c r="B90" s="20"/>
      <c r="C90" s="11" t="s">
        <v>120</v>
      </c>
      <c r="D90" s="15" t="s">
        <v>63</v>
      </c>
      <c r="E90" s="15" t="s">
        <v>63</v>
      </c>
      <c r="F90" s="16" t="s">
        <v>63</v>
      </c>
      <c r="G90" s="15" t="s">
        <v>63</v>
      </c>
      <c r="H90" s="15" t="s">
        <v>63</v>
      </c>
      <c r="I90" s="16" t="s">
        <v>63</v>
      </c>
      <c r="J90" s="15" t="s">
        <v>63</v>
      </c>
      <c r="K90" s="15" t="s">
        <v>63</v>
      </c>
      <c r="L90" s="15" t="s">
        <v>63</v>
      </c>
      <c r="M90" s="15" t="s">
        <v>63</v>
      </c>
      <c r="N90" s="118"/>
      <c r="O90" s="99">
        <f>IF(N90="DA",IF(2024-YEAR(F89)&lt;=8,10,IF(2024-YEAR(F89)&gt;8,IF(2024-YEAR(F89)&lt;=12,10*(1-((2024-YEAR(F89))-8)*0.2),0))),0)</f>
        <v>0</v>
      </c>
      <c r="P90" s="111"/>
    </row>
    <row r="91" spans="1:16" x14ac:dyDescent="0.2">
      <c r="A91" s="9"/>
      <c r="B91" s="20"/>
      <c r="C91" s="11" t="s">
        <v>121</v>
      </c>
      <c r="D91" s="15" t="s">
        <v>63</v>
      </c>
      <c r="E91" s="15" t="s">
        <v>63</v>
      </c>
      <c r="F91" s="16" t="s">
        <v>63</v>
      </c>
      <c r="G91" s="15" t="s">
        <v>63</v>
      </c>
      <c r="H91" s="15" t="s">
        <v>63</v>
      </c>
      <c r="I91" s="16" t="s">
        <v>63</v>
      </c>
      <c r="J91" s="15" t="s">
        <v>63</v>
      </c>
      <c r="K91" s="15" t="s">
        <v>63</v>
      </c>
      <c r="L91" s="15" t="s">
        <v>63</v>
      </c>
      <c r="M91" s="15" t="s">
        <v>63</v>
      </c>
      <c r="N91" s="118"/>
      <c r="O91" s="99">
        <f>IF(N91="DA",IF(2024-YEAR(F89)&lt;=8,30,IF(2024-YEAR(F89)&gt;8,IF(2024-YEAR(F89)&lt;=12,30*(1-((2024-YEAR(F89))-8)*0.2),0))),0)</f>
        <v>0</v>
      </c>
      <c r="P91" s="111"/>
    </row>
    <row r="92" spans="1:16" x14ac:dyDescent="0.2">
      <c r="A92" s="9">
        <v>22</v>
      </c>
      <c r="B92" s="10" t="s">
        <v>20</v>
      </c>
      <c r="C92" s="88" t="s">
        <v>136</v>
      </c>
      <c r="D92" s="73"/>
      <c r="E92" s="79"/>
      <c r="F92" s="80"/>
      <c r="G92" s="75"/>
      <c r="H92" s="79"/>
      <c r="I92" s="80"/>
      <c r="J92" s="81"/>
      <c r="K92" s="94"/>
      <c r="L92" s="94"/>
      <c r="M92" s="81"/>
      <c r="N92" s="12" t="s">
        <v>63</v>
      </c>
      <c r="O92" s="120">
        <f>IF(K92="DA",IF(L92="DA",SUM(O93,O94),0),0)</f>
        <v>0</v>
      </c>
      <c r="P92" s="111"/>
    </row>
    <row r="93" spans="1:16" x14ac:dyDescent="0.2">
      <c r="A93" s="9"/>
      <c r="B93" s="20"/>
      <c r="C93" s="11" t="s">
        <v>120</v>
      </c>
      <c r="D93" s="15" t="s">
        <v>63</v>
      </c>
      <c r="E93" s="15" t="s">
        <v>63</v>
      </c>
      <c r="F93" s="16" t="s">
        <v>63</v>
      </c>
      <c r="G93" s="15" t="s">
        <v>63</v>
      </c>
      <c r="H93" s="15" t="s">
        <v>63</v>
      </c>
      <c r="I93" s="16" t="s">
        <v>63</v>
      </c>
      <c r="J93" s="15" t="s">
        <v>63</v>
      </c>
      <c r="K93" s="15" t="s">
        <v>63</v>
      </c>
      <c r="L93" s="15" t="s">
        <v>63</v>
      </c>
      <c r="M93" s="15" t="s">
        <v>63</v>
      </c>
      <c r="N93" s="118"/>
      <c r="O93" s="99">
        <f>IF(N93="DA",IF(2024-YEAR(F92)&lt;=8,5,IF(2024-YEAR(F92)&gt;8,IF(2024-YEAR(F92)&lt;=12,5*(1-((2024-YEAR(F92))-8)*0.2),0))),0)</f>
        <v>0</v>
      </c>
      <c r="P93" s="111"/>
    </row>
    <row r="94" spans="1:16" x14ac:dyDescent="0.2">
      <c r="A94" s="9"/>
      <c r="B94" s="20"/>
      <c r="C94" s="11" t="s">
        <v>121</v>
      </c>
      <c r="D94" s="15" t="s">
        <v>63</v>
      </c>
      <c r="E94" s="15" t="s">
        <v>63</v>
      </c>
      <c r="F94" s="16" t="s">
        <v>63</v>
      </c>
      <c r="G94" s="15" t="s">
        <v>63</v>
      </c>
      <c r="H94" s="15" t="s">
        <v>63</v>
      </c>
      <c r="I94" s="16" t="s">
        <v>63</v>
      </c>
      <c r="J94" s="15" t="s">
        <v>63</v>
      </c>
      <c r="K94" s="15" t="s">
        <v>63</v>
      </c>
      <c r="L94" s="15" t="s">
        <v>63</v>
      </c>
      <c r="M94" s="15" t="s">
        <v>63</v>
      </c>
      <c r="N94" s="118"/>
      <c r="O94" s="99">
        <f>IF(N94="DA",IF(2024-YEAR(F92)&lt;=8,20,IF(2024-YEAR(F92)&gt;8,IF(2024-YEAR(F92)&lt;=12,20*(1-((2024-YEAR(F92))-8)*0.2),0))),0)</f>
        <v>0</v>
      </c>
      <c r="P94" s="111"/>
    </row>
    <row r="95" spans="1:16" x14ac:dyDescent="0.2">
      <c r="A95" s="9">
        <v>23</v>
      </c>
      <c r="B95" s="10" t="s">
        <v>20</v>
      </c>
      <c r="C95" s="88" t="s">
        <v>137</v>
      </c>
      <c r="D95" s="73"/>
      <c r="E95" s="82"/>
      <c r="F95" s="80"/>
      <c r="G95" s="75"/>
      <c r="H95" s="79"/>
      <c r="I95" s="80"/>
      <c r="J95" s="81"/>
      <c r="K95" s="94"/>
      <c r="L95" s="94"/>
      <c r="M95" s="81"/>
      <c r="N95" s="12" t="s">
        <v>63</v>
      </c>
      <c r="O95" s="120">
        <f>IF(K95="DA",IF(L95="DA",SUM(O96,O97),0),0)</f>
        <v>0</v>
      </c>
      <c r="P95" s="111"/>
    </row>
    <row r="96" spans="1:16" x14ac:dyDescent="0.2">
      <c r="A96" s="9"/>
      <c r="B96" s="20"/>
      <c r="C96" s="11" t="s">
        <v>120</v>
      </c>
      <c r="D96" s="15" t="s">
        <v>63</v>
      </c>
      <c r="E96" s="15" t="s">
        <v>63</v>
      </c>
      <c r="F96" s="16" t="s">
        <v>63</v>
      </c>
      <c r="G96" s="15" t="s">
        <v>63</v>
      </c>
      <c r="H96" s="15" t="s">
        <v>63</v>
      </c>
      <c r="I96" s="16" t="s">
        <v>63</v>
      </c>
      <c r="J96" s="15" t="s">
        <v>63</v>
      </c>
      <c r="K96" s="15" t="s">
        <v>63</v>
      </c>
      <c r="L96" s="15" t="s">
        <v>63</v>
      </c>
      <c r="M96" s="15" t="s">
        <v>63</v>
      </c>
      <c r="N96" s="118"/>
      <c r="O96" s="99">
        <f>IF(N96="DA",IF(2024-YEAR(F95)&lt;=8,5,IF(2024-YEAR(F95)&gt;8,IF(2024-YEAR(F95)&lt;=12,5*(1-((2024-YEAR(F95))-8)*0.2),0))),0)</f>
        <v>0</v>
      </c>
      <c r="P96" s="111"/>
    </row>
    <row r="97" spans="1:16" x14ac:dyDescent="0.2">
      <c r="A97" s="9"/>
      <c r="B97" s="20"/>
      <c r="C97" s="11" t="s">
        <v>121</v>
      </c>
      <c r="D97" s="15" t="s">
        <v>63</v>
      </c>
      <c r="E97" s="15" t="s">
        <v>63</v>
      </c>
      <c r="F97" s="16" t="s">
        <v>63</v>
      </c>
      <c r="G97" s="15" t="s">
        <v>63</v>
      </c>
      <c r="H97" s="15" t="s">
        <v>63</v>
      </c>
      <c r="I97" s="16" t="s">
        <v>63</v>
      </c>
      <c r="J97" s="15" t="s">
        <v>63</v>
      </c>
      <c r="K97" s="15" t="s">
        <v>63</v>
      </c>
      <c r="L97" s="15" t="s">
        <v>63</v>
      </c>
      <c r="M97" s="15" t="s">
        <v>63</v>
      </c>
      <c r="N97" s="118"/>
      <c r="O97" s="99">
        <f>IF(N97="DA",IF(2024-YEAR(F95)&lt;=8,20,IF(2024-YEAR(F95)&gt;8,IF(2024-YEAR(F95)&lt;=12,20*(1-((2024-YEAR(F95))-8)*0.2),0))),0)</f>
        <v>0</v>
      </c>
      <c r="P97" s="111"/>
    </row>
    <row r="98" spans="1:16" x14ac:dyDescent="0.2">
      <c r="A98" s="9">
        <v>24</v>
      </c>
      <c r="B98" s="18" t="s">
        <v>64</v>
      </c>
      <c r="C98" s="22" t="s">
        <v>21</v>
      </c>
      <c r="D98" s="15" t="s">
        <v>63</v>
      </c>
      <c r="E98" s="15" t="s">
        <v>63</v>
      </c>
      <c r="F98" s="16" t="s">
        <v>63</v>
      </c>
      <c r="G98" s="15" t="s">
        <v>63</v>
      </c>
      <c r="H98" s="15" t="s">
        <v>63</v>
      </c>
      <c r="I98" s="16" t="s">
        <v>63</v>
      </c>
      <c r="J98" s="15" t="s">
        <v>63</v>
      </c>
      <c r="K98" s="15" t="s">
        <v>63</v>
      </c>
      <c r="L98" s="15" t="s">
        <v>63</v>
      </c>
      <c r="M98" s="15"/>
      <c r="N98" s="17"/>
      <c r="O98" s="120">
        <f>IF(N98="DA",2,0)</f>
        <v>0</v>
      </c>
      <c r="P98" s="117"/>
    </row>
    <row r="99" spans="1:16" x14ac:dyDescent="0.2">
      <c r="A99" s="9">
        <v>25</v>
      </c>
      <c r="B99" s="10" t="s">
        <v>22</v>
      </c>
      <c r="C99" s="138" t="s">
        <v>136</v>
      </c>
      <c r="D99" s="139"/>
      <c r="E99" s="139"/>
      <c r="F99" s="139"/>
      <c r="G99" s="139"/>
      <c r="H99" s="139"/>
      <c r="I99" s="139"/>
      <c r="J99" s="139"/>
      <c r="K99" s="139"/>
      <c r="L99" s="139"/>
      <c r="M99" s="139"/>
      <c r="N99" s="140"/>
      <c r="O99" s="120">
        <f>O100+O107</f>
        <v>0</v>
      </c>
      <c r="P99" s="108"/>
    </row>
    <row r="100" spans="1:16" x14ac:dyDescent="0.2">
      <c r="A100" s="9"/>
      <c r="B100" s="20"/>
      <c r="C100" s="11" t="s">
        <v>122</v>
      </c>
      <c r="D100" s="119"/>
      <c r="E100" s="119"/>
      <c r="F100" s="80"/>
      <c r="G100" s="119"/>
      <c r="H100" s="119"/>
      <c r="I100" s="74"/>
      <c r="J100" s="119"/>
      <c r="K100" s="94"/>
      <c r="L100" s="94"/>
      <c r="M100" s="74"/>
      <c r="N100" s="12" t="s">
        <v>63</v>
      </c>
      <c r="O100" s="99">
        <f>IF(K100="DA",IF(L100="DA",SUM(O101:O102),0),0)</f>
        <v>0</v>
      </c>
      <c r="P100" s="109"/>
    </row>
    <row r="101" spans="1:16" ht="24" x14ac:dyDescent="0.2">
      <c r="A101" s="9"/>
      <c r="B101" s="20"/>
      <c r="C101" s="83" t="s">
        <v>129</v>
      </c>
      <c r="D101" s="15" t="s">
        <v>63</v>
      </c>
      <c r="E101" s="15" t="s">
        <v>63</v>
      </c>
      <c r="F101" s="16" t="s">
        <v>63</v>
      </c>
      <c r="G101" s="15" t="s">
        <v>63</v>
      </c>
      <c r="H101" s="15" t="s">
        <v>63</v>
      </c>
      <c r="I101" s="16" t="s">
        <v>63</v>
      </c>
      <c r="J101" s="15" t="s">
        <v>63</v>
      </c>
      <c r="K101" s="15" t="s">
        <v>63</v>
      </c>
      <c r="L101" s="15" t="s">
        <v>63</v>
      </c>
      <c r="M101" s="15" t="s">
        <v>63</v>
      </c>
      <c r="N101" s="17"/>
      <c r="O101" s="99">
        <f>IF(N101="DA",IF(2024-YEAR(F100)&lt;=8,15,IF(2024-YEAR(F100)&gt;8,IF(2024-YEAR(F100)&lt;=12,15*(1-((2024-YEAR(F100))-8)*0.2),0))),0)</f>
        <v>0</v>
      </c>
      <c r="P101" s="109"/>
    </row>
    <row r="102" spans="1:16" x14ac:dyDescent="0.2">
      <c r="A102" s="9"/>
      <c r="B102" s="20"/>
      <c r="C102" s="83" t="s">
        <v>130</v>
      </c>
      <c r="D102" s="15" t="s">
        <v>63</v>
      </c>
      <c r="E102" s="15" t="s">
        <v>63</v>
      </c>
      <c r="F102" s="16" t="s">
        <v>63</v>
      </c>
      <c r="G102" s="15" t="s">
        <v>63</v>
      </c>
      <c r="H102" s="15" t="s">
        <v>63</v>
      </c>
      <c r="I102" s="16" t="s">
        <v>63</v>
      </c>
      <c r="J102" s="15" t="s">
        <v>63</v>
      </c>
      <c r="K102" s="15" t="s">
        <v>63</v>
      </c>
      <c r="L102" s="15" t="s">
        <v>63</v>
      </c>
      <c r="M102" s="15" t="s">
        <v>63</v>
      </c>
      <c r="N102" s="15" t="s">
        <v>63</v>
      </c>
      <c r="O102" s="99">
        <f>SUM(O103:O106)</f>
        <v>0</v>
      </c>
      <c r="P102" s="109"/>
    </row>
    <row r="103" spans="1:16" x14ac:dyDescent="0.2">
      <c r="A103" s="9"/>
      <c r="B103" s="20"/>
      <c r="C103" s="86" t="s">
        <v>126</v>
      </c>
      <c r="D103" s="15" t="s">
        <v>63</v>
      </c>
      <c r="E103" s="15" t="s">
        <v>63</v>
      </c>
      <c r="F103" s="16" t="s">
        <v>63</v>
      </c>
      <c r="G103" s="15" t="s">
        <v>63</v>
      </c>
      <c r="H103" s="15" t="s">
        <v>63</v>
      </c>
      <c r="I103" s="16" t="s">
        <v>63</v>
      </c>
      <c r="J103" s="15" t="s">
        <v>63</v>
      </c>
      <c r="K103" s="15" t="s">
        <v>63</v>
      </c>
      <c r="L103" s="15" t="s">
        <v>63</v>
      </c>
      <c r="M103" s="15" t="s">
        <v>63</v>
      </c>
      <c r="N103" s="17"/>
      <c r="O103" s="99">
        <f>IF(N103="DA",IF(2024-YEAR(F100)&lt;=8,25,IF(2024-YEAR(F100)&gt;8,IF(2024-YEAR(F100)&lt;=12,25*(1-((2024-YEAR(F100))-8)*0.2),0))),0)</f>
        <v>0</v>
      </c>
      <c r="P103" s="109"/>
    </row>
    <row r="104" spans="1:16" ht="24" x14ac:dyDescent="0.2">
      <c r="A104" s="9"/>
      <c r="B104" s="13"/>
      <c r="C104" s="21" t="s">
        <v>123</v>
      </c>
      <c r="D104" s="15" t="s">
        <v>63</v>
      </c>
      <c r="E104" s="15" t="s">
        <v>63</v>
      </c>
      <c r="F104" s="16" t="s">
        <v>63</v>
      </c>
      <c r="G104" s="15" t="s">
        <v>63</v>
      </c>
      <c r="H104" s="15" t="s">
        <v>63</v>
      </c>
      <c r="I104" s="16" t="s">
        <v>63</v>
      </c>
      <c r="J104" s="15" t="s">
        <v>63</v>
      </c>
      <c r="K104" s="15" t="s">
        <v>63</v>
      </c>
      <c r="L104" s="15" t="s">
        <v>63</v>
      </c>
      <c r="M104" s="15" t="s">
        <v>63</v>
      </c>
      <c r="N104" s="17"/>
      <c r="O104" s="99">
        <f>IF(N104="DA",IF(2024-YEAR(F100)&lt;=8,25+5,IF(2024-YEAR(F100)&gt;8,IF(2024-YEAR(F100)&lt;=12,(25+5)*(1-((2024-YEAR(F100))-8)*0.2),0))),0)</f>
        <v>0</v>
      </c>
      <c r="P104" s="109"/>
    </row>
    <row r="105" spans="1:16" ht="24" x14ac:dyDescent="0.2">
      <c r="A105" s="9"/>
      <c r="B105" s="13"/>
      <c r="C105" s="21" t="s">
        <v>124</v>
      </c>
      <c r="D105" s="15" t="s">
        <v>63</v>
      </c>
      <c r="E105" s="15" t="s">
        <v>63</v>
      </c>
      <c r="F105" s="16" t="s">
        <v>63</v>
      </c>
      <c r="G105" s="15" t="s">
        <v>63</v>
      </c>
      <c r="H105" s="15" t="s">
        <v>63</v>
      </c>
      <c r="I105" s="16" t="s">
        <v>63</v>
      </c>
      <c r="J105" s="15" t="s">
        <v>63</v>
      </c>
      <c r="K105" s="15" t="s">
        <v>63</v>
      </c>
      <c r="L105" s="15" t="s">
        <v>63</v>
      </c>
      <c r="M105" s="15" t="s">
        <v>63</v>
      </c>
      <c r="N105" s="17"/>
      <c r="O105" s="99">
        <f>IF(N105="DA",IF(2024-YEAR(F100)&lt;=8,25+10,IF(2024-YEAR(F100)&gt;8,IF(2024-YEAR(F100)&lt;=12,(25+10)*(1-((2024-YEAR(F100))-8)*0.2),0))),0)</f>
        <v>0</v>
      </c>
      <c r="P105" s="109"/>
    </row>
    <row r="106" spans="1:16" ht="24" x14ac:dyDescent="0.2">
      <c r="A106" s="9"/>
      <c r="B106" s="13"/>
      <c r="C106" s="21" t="s">
        <v>125</v>
      </c>
      <c r="D106" s="15" t="s">
        <v>63</v>
      </c>
      <c r="E106" s="15" t="s">
        <v>63</v>
      </c>
      <c r="F106" s="16" t="s">
        <v>63</v>
      </c>
      <c r="G106" s="15" t="s">
        <v>63</v>
      </c>
      <c r="H106" s="15" t="s">
        <v>63</v>
      </c>
      <c r="I106" s="16" t="s">
        <v>63</v>
      </c>
      <c r="J106" s="15" t="s">
        <v>63</v>
      </c>
      <c r="K106" s="15" t="s">
        <v>63</v>
      </c>
      <c r="L106" s="15" t="s">
        <v>63</v>
      </c>
      <c r="M106" s="15" t="s">
        <v>63</v>
      </c>
      <c r="N106" s="17"/>
      <c r="O106" s="99">
        <f>IF(N106="DA",IF(2024-YEAR(F100)&lt;=8,25+15,IF(2024-YEAR(F100)&gt;8,IF(2024-YEAR(F100)&lt;=12,(25+15)*(1-((2024-YEAR(F100))-8)*0.2),0))),0)</f>
        <v>0</v>
      </c>
      <c r="P106" s="109"/>
    </row>
    <row r="107" spans="1:16" x14ac:dyDescent="0.2">
      <c r="A107" s="9"/>
      <c r="B107" s="13"/>
      <c r="C107" s="84" t="s">
        <v>127</v>
      </c>
      <c r="D107" s="119"/>
      <c r="E107" s="79"/>
      <c r="F107" s="80"/>
      <c r="G107" s="75"/>
      <c r="H107" s="119"/>
      <c r="I107" s="74"/>
      <c r="J107" s="119"/>
      <c r="K107" s="94"/>
      <c r="L107" s="94"/>
      <c r="M107" s="74"/>
      <c r="N107" s="12" t="s">
        <v>63</v>
      </c>
      <c r="O107" s="99">
        <f>IF(K107="DA",IF(L107="DA",O108+O110+O109,0),0)</f>
        <v>0</v>
      </c>
      <c r="P107" s="109"/>
    </row>
    <row r="108" spans="1:16" x14ac:dyDescent="0.2">
      <c r="A108" s="9"/>
      <c r="B108" s="13"/>
      <c r="C108" s="85" t="s">
        <v>128</v>
      </c>
      <c r="D108" s="15" t="s">
        <v>63</v>
      </c>
      <c r="E108" s="15" t="s">
        <v>63</v>
      </c>
      <c r="F108" s="16" t="s">
        <v>63</v>
      </c>
      <c r="G108" s="15" t="s">
        <v>63</v>
      </c>
      <c r="H108" s="15" t="s">
        <v>63</v>
      </c>
      <c r="I108" s="16" t="s">
        <v>63</v>
      </c>
      <c r="J108" s="15" t="s">
        <v>63</v>
      </c>
      <c r="K108" s="15" t="s">
        <v>63</v>
      </c>
      <c r="L108" s="15" t="s">
        <v>63</v>
      </c>
      <c r="M108" s="15" t="s">
        <v>63</v>
      </c>
      <c r="N108" s="17"/>
      <c r="O108" s="99">
        <f>IF(N108="DA",IF(2024-YEAR(F107)&lt;=8,25,IF(2024-YEAR(F107)&gt;8,IF(2024-YEAR(F107)&lt;=12,25*(1-((2024-YEAR(F107))-8)*0.2),0))),0)</f>
        <v>0</v>
      </c>
      <c r="P108" s="109"/>
    </row>
    <row r="109" spans="1:16" ht="36" x14ac:dyDescent="0.2">
      <c r="A109" s="9"/>
      <c r="B109" s="13"/>
      <c r="C109" s="14" t="s">
        <v>24</v>
      </c>
      <c r="D109" s="15" t="s">
        <v>63</v>
      </c>
      <c r="E109" s="15" t="s">
        <v>63</v>
      </c>
      <c r="F109" s="16" t="s">
        <v>63</v>
      </c>
      <c r="G109" s="15" t="s">
        <v>63</v>
      </c>
      <c r="H109" s="15" t="s">
        <v>63</v>
      </c>
      <c r="I109" s="16" t="s">
        <v>63</v>
      </c>
      <c r="J109" s="15" t="s">
        <v>63</v>
      </c>
      <c r="K109" s="15" t="s">
        <v>63</v>
      </c>
      <c r="L109" s="15" t="s">
        <v>63</v>
      </c>
      <c r="M109" s="15" t="s">
        <v>63</v>
      </c>
      <c r="N109" s="17"/>
      <c r="O109" s="99">
        <f>IF(N109="DA",IF(2024-YEAR(F107)&lt;=8,50+SUM(O111:O122),IF(2024-YEAR(F107)&gt;8,IF(2024-YEAR(F107)&lt;=12,SUM(O111:O122)+50*(1-((2024-YEAR(F107))-8)*0.2),0))),0)</f>
        <v>0</v>
      </c>
      <c r="P109" s="110"/>
    </row>
    <row r="110" spans="1:16" x14ac:dyDescent="0.2">
      <c r="A110" s="9"/>
      <c r="B110" s="13"/>
      <c r="C110" s="14" t="s">
        <v>23</v>
      </c>
      <c r="D110" s="15" t="s">
        <v>63</v>
      </c>
      <c r="E110" s="15" t="s">
        <v>63</v>
      </c>
      <c r="F110" s="16" t="s">
        <v>63</v>
      </c>
      <c r="G110" s="15" t="s">
        <v>63</v>
      </c>
      <c r="H110" s="15" t="s">
        <v>63</v>
      </c>
      <c r="I110" s="16" t="s">
        <v>63</v>
      </c>
      <c r="J110" s="15" t="s">
        <v>63</v>
      </c>
      <c r="K110" s="15" t="s">
        <v>63</v>
      </c>
      <c r="L110" s="15" t="s">
        <v>63</v>
      </c>
      <c r="M110" s="15" t="s">
        <v>63</v>
      </c>
      <c r="N110" s="17"/>
      <c r="O110" s="99">
        <f>IF(2024-YEAR(F107)&lt;=8,N110*0.6,IF(2024-YEAR(F107)&gt;8,IF(2024-YEAR(F107)&lt;=12,N110*0.6*(1-((2024-YEAR(F107))-8)*0.2),0)))</f>
        <v>0</v>
      </c>
      <c r="P110" s="109"/>
    </row>
    <row r="111" spans="1:16" x14ac:dyDescent="0.2">
      <c r="A111" s="9"/>
      <c r="B111" s="13"/>
      <c r="C111" s="95" t="s">
        <v>155</v>
      </c>
      <c r="D111" s="15" t="s">
        <v>63</v>
      </c>
      <c r="E111" s="15" t="s">
        <v>63</v>
      </c>
      <c r="F111" s="16" t="s">
        <v>63</v>
      </c>
      <c r="G111" s="15" t="s">
        <v>63</v>
      </c>
      <c r="H111" s="15" t="s">
        <v>63</v>
      </c>
      <c r="I111" s="16" t="s">
        <v>63</v>
      </c>
      <c r="J111" s="15" t="s">
        <v>63</v>
      </c>
      <c r="K111" s="15" t="s">
        <v>63</v>
      </c>
      <c r="L111" s="15" t="s">
        <v>63</v>
      </c>
      <c r="M111" s="15" t="s">
        <v>63</v>
      </c>
      <c r="N111" s="17"/>
      <c r="O111" s="99">
        <f t="shared" ref="O111" si="0">IF(N111="DA",IF(2024-YEAR(F107)&lt;=8,20,IF(2024-YEAR(F107)&gt;8,IF(2024-YEAR(F107)&lt;=12,20*(1-((2024-YEAR(F107))-8)*0.2),0))),0)</f>
        <v>0</v>
      </c>
      <c r="P111" s="109"/>
    </row>
    <row r="112" spans="1:16" x14ac:dyDescent="0.2">
      <c r="A112" s="9"/>
      <c r="B112" s="13"/>
      <c r="C112" s="95" t="s">
        <v>156</v>
      </c>
      <c r="D112" s="15" t="s">
        <v>63</v>
      </c>
      <c r="E112" s="15" t="s">
        <v>63</v>
      </c>
      <c r="F112" s="16" t="s">
        <v>63</v>
      </c>
      <c r="G112" s="15" t="s">
        <v>63</v>
      </c>
      <c r="H112" s="15" t="s">
        <v>63</v>
      </c>
      <c r="I112" s="16" t="s">
        <v>63</v>
      </c>
      <c r="J112" s="15" t="s">
        <v>63</v>
      </c>
      <c r="K112" s="15" t="s">
        <v>63</v>
      </c>
      <c r="L112" s="15" t="s">
        <v>63</v>
      </c>
      <c r="M112" s="15" t="s">
        <v>63</v>
      </c>
      <c r="N112" s="17"/>
      <c r="O112" s="99">
        <f>IF(N112="DA",IF(2024-YEAR(F107)&lt;=8,20,IF(2024-YEAR(F107)&gt;8,IF(2024-YEAR(F107)&lt;=12,20*(1-((2024-YEAR(F107))-8)*0.2),0))),0)</f>
        <v>0</v>
      </c>
      <c r="P112" s="109"/>
    </row>
    <row r="113" spans="1:16" x14ac:dyDescent="0.2">
      <c r="A113" s="9"/>
      <c r="B113" s="13"/>
      <c r="C113" s="95" t="s">
        <v>157</v>
      </c>
      <c r="D113" s="15" t="s">
        <v>63</v>
      </c>
      <c r="E113" s="15" t="s">
        <v>63</v>
      </c>
      <c r="F113" s="16" t="s">
        <v>63</v>
      </c>
      <c r="G113" s="15" t="s">
        <v>63</v>
      </c>
      <c r="H113" s="15" t="s">
        <v>63</v>
      </c>
      <c r="I113" s="16" t="s">
        <v>63</v>
      </c>
      <c r="J113" s="15" t="s">
        <v>63</v>
      </c>
      <c r="K113" s="15" t="s">
        <v>63</v>
      </c>
      <c r="L113" s="15" t="s">
        <v>63</v>
      </c>
      <c r="M113" s="15" t="s">
        <v>63</v>
      </c>
      <c r="N113" s="17"/>
      <c r="O113" s="99">
        <f>IF(N113="DA",IF(2024-YEAR(F107)&lt;=8,20,IF(2024-YEAR(F107)&gt;8,IF(2024-YEAR(F107)&lt;=12,20*(1-((2024-YEAR(F107))-8)*0.2),0))),0)</f>
        <v>0</v>
      </c>
      <c r="P113" s="109"/>
    </row>
    <row r="114" spans="1:16" x14ac:dyDescent="0.2">
      <c r="A114" s="9"/>
      <c r="B114" s="13"/>
      <c r="C114" s="95" t="s">
        <v>158</v>
      </c>
      <c r="D114" s="15" t="s">
        <v>63</v>
      </c>
      <c r="E114" s="15" t="s">
        <v>63</v>
      </c>
      <c r="F114" s="16" t="s">
        <v>63</v>
      </c>
      <c r="G114" s="15" t="s">
        <v>63</v>
      </c>
      <c r="H114" s="15" t="s">
        <v>63</v>
      </c>
      <c r="I114" s="16" t="s">
        <v>63</v>
      </c>
      <c r="J114" s="15" t="s">
        <v>63</v>
      </c>
      <c r="K114" s="15" t="s">
        <v>63</v>
      </c>
      <c r="L114" s="15" t="s">
        <v>63</v>
      </c>
      <c r="M114" s="15" t="s">
        <v>63</v>
      </c>
      <c r="N114" s="17"/>
      <c r="O114" s="99">
        <f>IF(N114="DA",IF(2024-YEAR(F107)&lt;=8,20,IF(2024-YEAR(F107)&gt;8,IF(2024-YEAR(F107)&lt;=12,20*(1-((2024-YEAR(F107))-8)*0.2),0))),0)</f>
        <v>0</v>
      </c>
      <c r="P114" s="109"/>
    </row>
    <row r="115" spans="1:16" x14ac:dyDescent="0.2">
      <c r="A115" s="9"/>
      <c r="B115" s="13"/>
      <c r="C115" s="95" t="s">
        <v>159</v>
      </c>
      <c r="D115" s="15" t="s">
        <v>63</v>
      </c>
      <c r="E115" s="15" t="s">
        <v>63</v>
      </c>
      <c r="F115" s="16" t="s">
        <v>63</v>
      </c>
      <c r="G115" s="15" t="s">
        <v>63</v>
      </c>
      <c r="H115" s="15" t="s">
        <v>63</v>
      </c>
      <c r="I115" s="16" t="s">
        <v>63</v>
      </c>
      <c r="J115" s="15" t="s">
        <v>63</v>
      </c>
      <c r="K115" s="15" t="s">
        <v>63</v>
      </c>
      <c r="L115" s="15" t="s">
        <v>63</v>
      </c>
      <c r="M115" s="15" t="s">
        <v>63</v>
      </c>
      <c r="N115" s="17"/>
      <c r="O115" s="99">
        <f>IF(N115="DA",IF(2024-YEAR(F107)&lt;=8,20,IF(2024-YEAR(F107)&gt;8,IF(2024-YEAR(F107)&lt;=12,20*(1-((2024-YEAR(F107))-8)*0.2),0))),0)</f>
        <v>0</v>
      </c>
      <c r="P115" s="109"/>
    </row>
    <row r="116" spans="1:16" x14ac:dyDescent="0.2">
      <c r="A116" s="9"/>
      <c r="B116" s="13"/>
      <c r="C116" s="95" t="s">
        <v>160</v>
      </c>
      <c r="D116" s="15" t="s">
        <v>63</v>
      </c>
      <c r="E116" s="15" t="s">
        <v>63</v>
      </c>
      <c r="F116" s="16" t="s">
        <v>63</v>
      </c>
      <c r="G116" s="15" t="s">
        <v>63</v>
      </c>
      <c r="H116" s="15" t="s">
        <v>63</v>
      </c>
      <c r="I116" s="16" t="s">
        <v>63</v>
      </c>
      <c r="J116" s="15" t="s">
        <v>63</v>
      </c>
      <c r="K116" s="15" t="s">
        <v>63</v>
      </c>
      <c r="L116" s="15" t="s">
        <v>63</v>
      </c>
      <c r="M116" s="15" t="s">
        <v>63</v>
      </c>
      <c r="N116" s="17"/>
      <c r="O116" s="99">
        <f>IF(N116="DA",IF(2024-YEAR(F107)&lt;=8,20,IF(2024-YEAR(F107)&gt;8,IF(2024-YEAR(F107)&lt;=12,20*(1-((2024-YEAR(F107))-8)*0.2),0))),0)</f>
        <v>0</v>
      </c>
      <c r="P116" s="109"/>
    </row>
    <row r="117" spans="1:16" x14ac:dyDescent="0.2">
      <c r="A117" s="9"/>
      <c r="B117" s="13"/>
      <c r="C117" s="95" t="s">
        <v>161</v>
      </c>
      <c r="D117" s="15" t="s">
        <v>63</v>
      </c>
      <c r="E117" s="15" t="s">
        <v>63</v>
      </c>
      <c r="F117" s="16" t="s">
        <v>63</v>
      </c>
      <c r="G117" s="15" t="s">
        <v>63</v>
      </c>
      <c r="H117" s="15" t="s">
        <v>63</v>
      </c>
      <c r="I117" s="16" t="s">
        <v>63</v>
      </c>
      <c r="J117" s="15" t="s">
        <v>63</v>
      </c>
      <c r="K117" s="15" t="s">
        <v>63</v>
      </c>
      <c r="L117" s="15" t="s">
        <v>63</v>
      </c>
      <c r="M117" s="15" t="s">
        <v>63</v>
      </c>
      <c r="N117" s="17"/>
      <c r="O117" s="99">
        <f>IF(N117="DA",IF(2024-YEAR(F107)&lt;=8,20,IF(2024-YEAR(F107)&gt;8,IF(2024-YEAR(F107)&lt;=12,20*(1-((2024-YEAR(F107))-8)*0.2),0))),0)</f>
        <v>0</v>
      </c>
      <c r="P117" s="109"/>
    </row>
    <row r="118" spans="1:16" x14ac:dyDescent="0.2">
      <c r="A118" s="9"/>
      <c r="B118" s="13"/>
      <c r="C118" s="95" t="s">
        <v>162</v>
      </c>
      <c r="D118" s="15" t="s">
        <v>63</v>
      </c>
      <c r="E118" s="15" t="s">
        <v>63</v>
      </c>
      <c r="F118" s="16" t="s">
        <v>63</v>
      </c>
      <c r="G118" s="15" t="s">
        <v>63</v>
      </c>
      <c r="H118" s="15" t="s">
        <v>63</v>
      </c>
      <c r="I118" s="16" t="s">
        <v>63</v>
      </c>
      <c r="J118" s="15" t="s">
        <v>63</v>
      </c>
      <c r="K118" s="15" t="s">
        <v>63</v>
      </c>
      <c r="L118" s="15" t="s">
        <v>63</v>
      </c>
      <c r="M118" s="15" t="s">
        <v>63</v>
      </c>
      <c r="N118" s="17"/>
      <c r="O118" s="99">
        <f>IF(N118="DA",IF(2024-YEAR(F107)&lt;=8,20,IF(2024-YEAR(F107)&gt;8,IF(2024-YEAR(F107)&lt;=12,20*(1-((2024-YEAR(F107))-8)*0.2),0))),0)</f>
        <v>0</v>
      </c>
      <c r="P118" s="109"/>
    </row>
    <row r="119" spans="1:16" x14ac:dyDescent="0.2">
      <c r="A119" s="9"/>
      <c r="B119" s="13"/>
      <c r="C119" s="95" t="s">
        <v>163</v>
      </c>
      <c r="D119" s="15" t="s">
        <v>63</v>
      </c>
      <c r="E119" s="15" t="s">
        <v>63</v>
      </c>
      <c r="F119" s="16" t="s">
        <v>63</v>
      </c>
      <c r="G119" s="15" t="s">
        <v>63</v>
      </c>
      <c r="H119" s="15" t="s">
        <v>63</v>
      </c>
      <c r="I119" s="16" t="s">
        <v>63</v>
      </c>
      <c r="J119" s="15" t="s">
        <v>63</v>
      </c>
      <c r="K119" s="15" t="s">
        <v>63</v>
      </c>
      <c r="L119" s="15" t="s">
        <v>63</v>
      </c>
      <c r="M119" s="15" t="s">
        <v>63</v>
      </c>
      <c r="N119" s="17"/>
      <c r="O119" s="99">
        <f>IF(N119="DA",IF(2024-YEAR(F107)&lt;=8,20,IF(2024-YEAR(F107)&gt;8,IF(2024-YEAR(F107)&lt;=12,20*(1-((2024-YEAR(F107))-8)*0.2),0))),0)</f>
        <v>0</v>
      </c>
      <c r="P119" s="109"/>
    </row>
    <row r="120" spans="1:16" x14ac:dyDescent="0.2">
      <c r="A120" s="9"/>
      <c r="B120" s="13"/>
      <c r="C120" s="95" t="s">
        <v>164</v>
      </c>
      <c r="D120" s="15" t="s">
        <v>63</v>
      </c>
      <c r="E120" s="15" t="s">
        <v>63</v>
      </c>
      <c r="F120" s="16" t="s">
        <v>63</v>
      </c>
      <c r="G120" s="15" t="s">
        <v>63</v>
      </c>
      <c r="H120" s="15" t="s">
        <v>63</v>
      </c>
      <c r="I120" s="16" t="s">
        <v>63</v>
      </c>
      <c r="J120" s="15" t="s">
        <v>63</v>
      </c>
      <c r="K120" s="15" t="s">
        <v>63</v>
      </c>
      <c r="L120" s="15" t="s">
        <v>63</v>
      </c>
      <c r="M120" s="15" t="s">
        <v>63</v>
      </c>
      <c r="N120" s="17"/>
      <c r="O120" s="99">
        <f>IF(N120="DA",IF(2024-YEAR(F107)&lt;=8,20,IF(2024-YEAR(F107)&gt;8,IF(2024-YEAR(F107)&lt;=12,20*(1-((2024-YEAR(F107))-8)*0.2),0))),0)</f>
        <v>0</v>
      </c>
      <c r="P120" s="109"/>
    </row>
    <row r="121" spans="1:16" x14ac:dyDescent="0.2">
      <c r="A121" s="9"/>
      <c r="B121" s="13"/>
      <c r="C121" s="96" t="s">
        <v>165</v>
      </c>
      <c r="D121" s="15" t="s">
        <v>63</v>
      </c>
      <c r="E121" s="15" t="s">
        <v>63</v>
      </c>
      <c r="F121" s="16" t="s">
        <v>63</v>
      </c>
      <c r="G121" s="15" t="s">
        <v>63</v>
      </c>
      <c r="H121" s="15" t="s">
        <v>63</v>
      </c>
      <c r="I121" s="16" t="s">
        <v>63</v>
      </c>
      <c r="J121" s="15" t="s">
        <v>63</v>
      </c>
      <c r="K121" s="15" t="s">
        <v>63</v>
      </c>
      <c r="L121" s="15" t="s">
        <v>63</v>
      </c>
      <c r="M121" s="15" t="s">
        <v>63</v>
      </c>
      <c r="N121" s="17"/>
      <c r="O121" s="99">
        <f>IF(N121="DA",IF(2024-YEAR(F107)&lt;=8,20,IF(2024-YEAR(F107)&gt;8,IF(2024-YEAR(F107)&lt;=12,20*(1-((2024-YEAR(F107))-8)*0.2),0))),0)</f>
        <v>0</v>
      </c>
      <c r="P121" s="109"/>
    </row>
    <row r="122" spans="1:16" x14ac:dyDescent="0.2">
      <c r="A122" s="9"/>
      <c r="B122" s="13"/>
      <c r="C122" s="95" t="s">
        <v>166</v>
      </c>
      <c r="D122" s="15" t="s">
        <v>63</v>
      </c>
      <c r="E122" s="15" t="s">
        <v>63</v>
      </c>
      <c r="F122" s="16" t="s">
        <v>63</v>
      </c>
      <c r="G122" s="15" t="s">
        <v>63</v>
      </c>
      <c r="H122" s="15" t="s">
        <v>63</v>
      </c>
      <c r="I122" s="16" t="s">
        <v>63</v>
      </c>
      <c r="J122" s="15" t="s">
        <v>63</v>
      </c>
      <c r="K122" s="15" t="s">
        <v>63</v>
      </c>
      <c r="L122" s="15" t="s">
        <v>63</v>
      </c>
      <c r="M122" s="15" t="s">
        <v>63</v>
      </c>
      <c r="N122" s="17"/>
      <c r="O122" s="99">
        <f>IF(N122="DA",IF(2024-YEAR(F107)&lt;=8,20,IF(2024-YEAR(F107)&gt;8,IF(2024-YEAR(F107)&lt;=12,20*(1-((2024-YEAR(F107))-8)*0.2),0))),0)</f>
        <v>0</v>
      </c>
      <c r="P122" s="109"/>
    </row>
    <row r="123" spans="1:16" x14ac:dyDescent="0.2">
      <c r="A123" s="9">
        <v>26</v>
      </c>
      <c r="B123" s="10" t="s">
        <v>22</v>
      </c>
      <c r="C123" s="138" t="s">
        <v>137</v>
      </c>
      <c r="D123" s="139"/>
      <c r="E123" s="139"/>
      <c r="F123" s="139"/>
      <c r="G123" s="139"/>
      <c r="H123" s="139"/>
      <c r="I123" s="139"/>
      <c r="J123" s="139"/>
      <c r="K123" s="139"/>
      <c r="L123" s="139"/>
      <c r="M123" s="139"/>
      <c r="N123" s="140"/>
      <c r="O123" s="99">
        <f>O124+O131</f>
        <v>0</v>
      </c>
      <c r="P123" s="108"/>
    </row>
    <row r="124" spans="1:16" x14ac:dyDescent="0.2">
      <c r="A124" s="9"/>
      <c r="B124" s="13"/>
      <c r="C124" s="11" t="s">
        <v>122</v>
      </c>
      <c r="D124" s="73"/>
      <c r="E124" s="79"/>
      <c r="F124" s="80"/>
      <c r="G124" s="75"/>
      <c r="H124" s="79"/>
      <c r="I124" s="80"/>
      <c r="J124" s="81"/>
      <c r="K124" s="94"/>
      <c r="L124" s="94"/>
      <c r="M124" s="81"/>
      <c r="N124" s="12" t="s">
        <v>63</v>
      </c>
      <c r="O124" s="99">
        <f>IF(K124="DA",IF(L124="DA",SUM(O125:O126),0),0)</f>
        <v>0</v>
      </c>
      <c r="P124" s="109"/>
    </row>
    <row r="125" spans="1:16" ht="24" x14ac:dyDescent="0.2">
      <c r="A125" s="9"/>
      <c r="B125" s="13"/>
      <c r="C125" s="83" t="s">
        <v>129</v>
      </c>
      <c r="D125" s="15" t="s">
        <v>63</v>
      </c>
      <c r="E125" s="15" t="s">
        <v>63</v>
      </c>
      <c r="F125" s="16" t="s">
        <v>63</v>
      </c>
      <c r="G125" s="15" t="s">
        <v>63</v>
      </c>
      <c r="H125" s="15" t="s">
        <v>63</v>
      </c>
      <c r="I125" s="16" t="s">
        <v>63</v>
      </c>
      <c r="J125" s="15" t="s">
        <v>63</v>
      </c>
      <c r="K125" s="15" t="s">
        <v>63</v>
      </c>
      <c r="L125" s="15" t="s">
        <v>63</v>
      </c>
      <c r="M125" s="15" t="s">
        <v>63</v>
      </c>
      <c r="N125" s="17"/>
      <c r="O125" s="99">
        <f>IF(N125="DA",IF(2024-YEAR(F124)&lt;=8,15,IF(2024-YEAR(F124)&gt;8,IF(2024-YEAR(F124)&lt;=12,15*(1-((2024-YEAR(F124))-8)*0.2),0))),0)</f>
        <v>0</v>
      </c>
      <c r="P125" s="109"/>
    </row>
    <row r="126" spans="1:16" x14ac:dyDescent="0.2">
      <c r="A126" s="9"/>
      <c r="B126" s="13"/>
      <c r="C126" s="83" t="s">
        <v>130</v>
      </c>
      <c r="D126" s="15" t="s">
        <v>63</v>
      </c>
      <c r="E126" s="15" t="s">
        <v>63</v>
      </c>
      <c r="F126" s="16" t="s">
        <v>63</v>
      </c>
      <c r="G126" s="15" t="s">
        <v>63</v>
      </c>
      <c r="H126" s="15" t="s">
        <v>63</v>
      </c>
      <c r="I126" s="16" t="s">
        <v>63</v>
      </c>
      <c r="J126" s="15" t="s">
        <v>63</v>
      </c>
      <c r="K126" s="15" t="s">
        <v>63</v>
      </c>
      <c r="L126" s="15" t="s">
        <v>63</v>
      </c>
      <c r="M126" s="15" t="s">
        <v>63</v>
      </c>
      <c r="N126" s="12" t="s">
        <v>63</v>
      </c>
      <c r="O126" s="99">
        <f>SUM(O127:O130)</f>
        <v>0</v>
      </c>
      <c r="P126" s="109"/>
    </row>
    <row r="127" spans="1:16" x14ac:dyDescent="0.2">
      <c r="A127" s="9"/>
      <c r="B127" s="13"/>
      <c r="C127" s="86" t="s">
        <v>126</v>
      </c>
      <c r="D127" s="15" t="s">
        <v>63</v>
      </c>
      <c r="E127" s="15" t="s">
        <v>63</v>
      </c>
      <c r="F127" s="16" t="s">
        <v>63</v>
      </c>
      <c r="G127" s="15" t="s">
        <v>63</v>
      </c>
      <c r="H127" s="15" t="s">
        <v>63</v>
      </c>
      <c r="I127" s="16" t="s">
        <v>63</v>
      </c>
      <c r="J127" s="15" t="s">
        <v>63</v>
      </c>
      <c r="K127" s="15" t="s">
        <v>63</v>
      </c>
      <c r="L127" s="15" t="s">
        <v>63</v>
      </c>
      <c r="M127" s="15" t="s">
        <v>63</v>
      </c>
      <c r="N127" s="17"/>
      <c r="O127" s="99">
        <f>IF(N127="DA",IF(2024-YEAR(F124)&lt;=8,25,IF(2024-YEAR(F124)&gt;8,IF(2024-YEAR(F124)&lt;=12,25*(1-((2024-YEAR(F124))-8)*0.2),0))),0)</f>
        <v>0</v>
      </c>
      <c r="P127" s="109"/>
    </row>
    <row r="128" spans="1:16" ht="24" x14ac:dyDescent="0.2">
      <c r="A128" s="9"/>
      <c r="B128" s="13"/>
      <c r="C128" s="21" t="s">
        <v>123</v>
      </c>
      <c r="D128" s="15" t="s">
        <v>63</v>
      </c>
      <c r="E128" s="15" t="s">
        <v>63</v>
      </c>
      <c r="F128" s="16" t="s">
        <v>63</v>
      </c>
      <c r="G128" s="15" t="s">
        <v>63</v>
      </c>
      <c r="H128" s="15" t="s">
        <v>63</v>
      </c>
      <c r="I128" s="16" t="s">
        <v>63</v>
      </c>
      <c r="J128" s="15" t="s">
        <v>63</v>
      </c>
      <c r="K128" s="15" t="s">
        <v>63</v>
      </c>
      <c r="L128" s="15" t="s">
        <v>63</v>
      </c>
      <c r="M128" s="15" t="s">
        <v>63</v>
      </c>
      <c r="N128" s="17"/>
      <c r="O128" s="99">
        <f>IF(N128="DA",IF(2024-YEAR(F124)&lt;=8,25+5,IF(2024-YEAR(F124)&gt;8,IF(2024-YEAR(F124)&lt;=12,(25+5)*(1-((2024-YEAR(F124))-8)*0.2),0))),0)</f>
        <v>0</v>
      </c>
      <c r="P128" s="109"/>
    </row>
    <row r="129" spans="1:16" ht="24" x14ac:dyDescent="0.2">
      <c r="A129" s="9"/>
      <c r="B129" s="13"/>
      <c r="C129" s="21" t="s">
        <v>124</v>
      </c>
      <c r="D129" s="15" t="s">
        <v>63</v>
      </c>
      <c r="E129" s="15" t="s">
        <v>63</v>
      </c>
      <c r="F129" s="16" t="s">
        <v>63</v>
      </c>
      <c r="G129" s="15" t="s">
        <v>63</v>
      </c>
      <c r="H129" s="15" t="s">
        <v>63</v>
      </c>
      <c r="I129" s="16" t="s">
        <v>63</v>
      </c>
      <c r="J129" s="15" t="s">
        <v>63</v>
      </c>
      <c r="K129" s="15" t="s">
        <v>63</v>
      </c>
      <c r="L129" s="15" t="s">
        <v>63</v>
      </c>
      <c r="M129" s="15" t="s">
        <v>63</v>
      </c>
      <c r="N129" s="17"/>
      <c r="O129" s="99">
        <f>IF(N129="DA",IF(2024-YEAR(F124)&lt;=8,25+10,IF(2024-YEAR(F124)&gt;8,IF(2024-YEAR(F124)&lt;=12,(25+10)*(1-((2024-YEAR(F124))-8)*0.2),0))),0)</f>
        <v>0</v>
      </c>
      <c r="P129" s="109"/>
    </row>
    <row r="130" spans="1:16" ht="24" x14ac:dyDescent="0.2">
      <c r="A130" s="9"/>
      <c r="B130" s="13"/>
      <c r="C130" s="21" t="s">
        <v>125</v>
      </c>
      <c r="D130" s="15" t="s">
        <v>63</v>
      </c>
      <c r="E130" s="15" t="s">
        <v>63</v>
      </c>
      <c r="F130" s="16" t="s">
        <v>63</v>
      </c>
      <c r="G130" s="15" t="s">
        <v>63</v>
      </c>
      <c r="H130" s="15" t="s">
        <v>63</v>
      </c>
      <c r="I130" s="16" t="s">
        <v>63</v>
      </c>
      <c r="J130" s="15" t="s">
        <v>63</v>
      </c>
      <c r="K130" s="15" t="s">
        <v>63</v>
      </c>
      <c r="L130" s="15" t="s">
        <v>63</v>
      </c>
      <c r="M130" s="15" t="s">
        <v>63</v>
      </c>
      <c r="N130" s="17"/>
      <c r="O130" s="99">
        <f>IF(N130="DA",IF(2024-YEAR(F124)&lt;=8,25+15,IF(2024-YEAR(F124)&gt;8,IF(2024-YEAR(F124)&lt;=12,(25+15)*(1-((2024-YEAR(F124))-8)*0.2),0))),0)</f>
        <v>0</v>
      </c>
      <c r="P130" s="109"/>
    </row>
    <row r="131" spans="1:16" x14ac:dyDescent="0.2">
      <c r="A131" s="9"/>
      <c r="B131" s="13"/>
      <c r="C131" s="84" t="s">
        <v>127</v>
      </c>
      <c r="D131" s="73"/>
      <c r="E131" s="79"/>
      <c r="F131" s="80"/>
      <c r="G131" s="75"/>
      <c r="H131" s="79"/>
      <c r="I131" s="80"/>
      <c r="J131" s="81"/>
      <c r="K131" s="94"/>
      <c r="L131" s="94"/>
      <c r="M131" s="81"/>
      <c r="N131" s="12" t="s">
        <v>63</v>
      </c>
      <c r="O131" s="99">
        <f>IF(K131="DA",IF(L131="DA",O132+O134+O133,0),0)</f>
        <v>0</v>
      </c>
      <c r="P131" s="109"/>
    </row>
    <row r="132" spans="1:16" x14ac:dyDescent="0.2">
      <c r="A132" s="9"/>
      <c r="B132" s="13"/>
      <c r="C132" s="85" t="s">
        <v>128</v>
      </c>
      <c r="D132" s="15" t="s">
        <v>63</v>
      </c>
      <c r="E132" s="15" t="s">
        <v>63</v>
      </c>
      <c r="F132" s="16" t="s">
        <v>63</v>
      </c>
      <c r="G132" s="15" t="s">
        <v>63</v>
      </c>
      <c r="H132" s="15" t="s">
        <v>63</v>
      </c>
      <c r="I132" s="16" t="s">
        <v>63</v>
      </c>
      <c r="J132" s="15" t="s">
        <v>63</v>
      </c>
      <c r="K132" s="15" t="s">
        <v>63</v>
      </c>
      <c r="L132" s="15" t="s">
        <v>63</v>
      </c>
      <c r="M132" s="15" t="s">
        <v>63</v>
      </c>
      <c r="N132" s="17"/>
      <c r="O132" s="99">
        <f>IF(N132="DA",IF(2024-YEAR(F131)&lt;=8,25,IF(2024-YEAR(F131)&gt;8,IF(2024-YEAR(F131)&lt;=12,25*(1-((2024-YEAR(F131))-8)*0.2),0))),0)</f>
        <v>0</v>
      </c>
      <c r="P132" s="109"/>
    </row>
    <row r="133" spans="1:16" ht="36" x14ac:dyDescent="0.2">
      <c r="A133" s="9"/>
      <c r="B133" s="13"/>
      <c r="C133" s="14" t="s">
        <v>24</v>
      </c>
      <c r="D133" s="15" t="s">
        <v>63</v>
      </c>
      <c r="E133" s="15" t="s">
        <v>63</v>
      </c>
      <c r="F133" s="16" t="s">
        <v>63</v>
      </c>
      <c r="G133" s="15" t="s">
        <v>63</v>
      </c>
      <c r="H133" s="15" t="s">
        <v>63</v>
      </c>
      <c r="I133" s="16" t="s">
        <v>63</v>
      </c>
      <c r="J133" s="15" t="s">
        <v>63</v>
      </c>
      <c r="K133" s="15" t="s">
        <v>63</v>
      </c>
      <c r="L133" s="15" t="s">
        <v>63</v>
      </c>
      <c r="M133" s="15" t="s">
        <v>63</v>
      </c>
      <c r="N133" s="17"/>
      <c r="O133" s="99">
        <f>IF(N133="DA",IF(2024-YEAR(F131)&lt;=8,50+SUM(O135:O146),IF(2024-YEAR(F131)&gt;8,IF(2024-YEAR(F131)&lt;=12,SUM(O135:O146)+50*(1-((2024-YEAR(F131))-8)*0.2),0))),0)</f>
        <v>0</v>
      </c>
      <c r="P133" s="110"/>
    </row>
    <row r="134" spans="1:16" x14ac:dyDescent="0.2">
      <c r="A134" s="9"/>
      <c r="B134" s="13"/>
      <c r="C134" s="14" t="s">
        <v>23</v>
      </c>
      <c r="D134" s="15" t="s">
        <v>63</v>
      </c>
      <c r="E134" s="15" t="s">
        <v>63</v>
      </c>
      <c r="F134" s="16" t="s">
        <v>63</v>
      </c>
      <c r="G134" s="15" t="s">
        <v>63</v>
      </c>
      <c r="H134" s="15" t="s">
        <v>63</v>
      </c>
      <c r="I134" s="16" t="s">
        <v>63</v>
      </c>
      <c r="J134" s="15" t="s">
        <v>63</v>
      </c>
      <c r="K134" s="15" t="s">
        <v>63</v>
      </c>
      <c r="L134" s="15" t="s">
        <v>63</v>
      </c>
      <c r="M134" s="15" t="s">
        <v>63</v>
      </c>
      <c r="N134" s="17"/>
      <c r="O134" s="99">
        <f>IF(2024-YEAR(F131)&lt;=8,N134*0.6,IF(2024-YEAR(F131)&gt;8,IF(2024-YEAR(F131)&lt;=12,N134*0.6*(1-((2024-YEAR(F131))-8)*0.2),0)))</f>
        <v>0</v>
      </c>
      <c r="P134" s="109"/>
    </row>
    <row r="135" spans="1:16" x14ac:dyDescent="0.2">
      <c r="A135" s="9"/>
      <c r="B135" s="13"/>
      <c r="C135" s="95" t="s">
        <v>155</v>
      </c>
      <c r="D135" s="15" t="s">
        <v>63</v>
      </c>
      <c r="E135" s="15" t="s">
        <v>63</v>
      </c>
      <c r="F135" s="16" t="s">
        <v>63</v>
      </c>
      <c r="G135" s="15" t="s">
        <v>63</v>
      </c>
      <c r="H135" s="15" t="s">
        <v>63</v>
      </c>
      <c r="I135" s="16" t="s">
        <v>63</v>
      </c>
      <c r="J135" s="15" t="s">
        <v>63</v>
      </c>
      <c r="K135" s="15" t="s">
        <v>63</v>
      </c>
      <c r="L135" s="15" t="s">
        <v>63</v>
      </c>
      <c r="M135" s="15" t="s">
        <v>63</v>
      </c>
      <c r="N135" s="17"/>
      <c r="O135" s="99">
        <f t="shared" ref="O135:O146" si="1">IF(N135="DA",IF(2024-YEAR(F131)&lt;=8,20,IF(2024-YEAR(F131)&gt;8,IF(2024-YEAR(F131)&lt;=12,20*(1-((2024-YEAR(F131))-8)*0.2),0))),0)</f>
        <v>0</v>
      </c>
      <c r="P135" s="109"/>
    </row>
    <row r="136" spans="1:16" x14ac:dyDescent="0.2">
      <c r="A136" s="9"/>
      <c r="B136" s="13"/>
      <c r="C136" s="95" t="s">
        <v>156</v>
      </c>
      <c r="D136" s="15" t="s">
        <v>63</v>
      </c>
      <c r="E136" s="15" t="s">
        <v>63</v>
      </c>
      <c r="F136" s="16" t="s">
        <v>63</v>
      </c>
      <c r="G136" s="15" t="s">
        <v>63</v>
      </c>
      <c r="H136" s="15" t="s">
        <v>63</v>
      </c>
      <c r="I136" s="16" t="s">
        <v>63</v>
      </c>
      <c r="J136" s="15" t="s">
        <v>63</v>
      </c>
      <c r="K136" s="15" t="s">
        <v>63</v>
      </c>
      <c r="L136" s="15" t="s">
        <v>63</v>
      </c>
      <c r="M136" s="15" t="s">
        <v>63</v>
      </c>
      <c r="N136" s="17"/>
      <c r="O136" s="99">
        <f>IF(N136="DA",IF(2024-YEAR(F131)&lt;=8,20,IF(2024-YEAR(F131)&gt;8,IF(2024-YEAR(F131)&lt;=12,20*(1-((2024-YEAR(F131))-8)*0.2),0))),0)</f>
        <v>0</v>
      </c>
      <c r="P136" s="109"/>
    </row>
    <row r="137" spans="1:16" x14ac:dyDescent="0.2">
      <c r="A137" s="9"/>
      <c r="B137" s="13"/>
      <c r="C137" s="95" t="s">
        <v>157</v>
      </c>
      <c r="D137" s="15" t="s">
        <v>63</v>
      </c>
      <c r="E137" s="15" t="s">
        <v>63</v>
      </c>
      <c r="F137" s="16" t="s">
        <v>63</v>
      </c>
      <c r="G137" s="15" t="s">
        <v>63</v>
      </c>
      <c r="H137" s="15" t="s">
        <v>63</v>
      </c>
      <c r="I137" s="16" t="s">
        <v>63</v>
      </c>
      <c r="J137" s="15" t="s">
        <v>63</v>
      </c>
      <c r="K137" s="15" t="s">
        <v>63</v>
      </c>
      <c r="L137" s="15" t="s">
        <v>63</v>
      </c>
      <c r="M137" s="15" t="s">
        <v>63</v>
      </c>
      <c r="N137" s="17"/>
      <c r="O137" s="99">
        <f>IF(N137="DA",IF(2024-YEAR(F131)&lt;=8,20,IF(2024-YEAR(F131)&gt;8,IF(2024-YEAR(F131)&lt;=12,20*(1-((2024-YEAR(F131))-8)*0.2),0))),0)</f>
        <v>0</v>
      </c>
      <c r="P137" s="109"/>
    </row>
    <row r="138" spans="1:16" x14ac:dyDescent="0.2">
      <c r="A138" s="9"/>
      <c r="B138" s="13"/>
      <c r="C138" s="95" t="s">
        <v>158</v>
      </c>
      <c r="D138" s="15" t="s">
        <v>63</v>
      </c>
      <c r="E138" s="15" t="s">
        <v>63</v>
      </c>
      <c r="F138" s="16" t="s">
        <v>63</v>
      </c>
      <c r="G138" s="15" t="s">
        <v>63</v>
      </c>
      <c r="H138" s="15" t="s">
        <v>63</v>
      </c>
      <c r="I138" s="16" t="s">
        <v>63</v>
      </c>
      <c r="J138" s="15" t="s">
        <v>63</v>
      </c>
      <c r="K138" s="15" t="s">
        <v>63</v>
      </c>
      <c r="L138" s="15" t="s">
        <v>63</v>
      </c>
      <c r="M138" s="15" t="s">
        <v>63</v>
      </c>
      <c r="N138" s="17"/>
      <c r="O138" s="99">
        <f>IF(N138="DA",IF(2024-YEAR(F131)&lt;=8,20,IF(2024-YEAR(F131)&gt;8,IF(2024-YEAR(F131)&lt;=12,20*(1-((2024-YEAR(F131))-8)*0.2),0))),0)</f>
        <v>0</v>
      </c>
      <c r="P138" s="109"/>
    </row>
    <row r="139" spans="1:16" x14ac:dyDescent="0.2">
      <c r="A139" s="9"/>
      <c r="B139" s="13"/>
      <c r="C139" s="95" t="s">
        <v>159</v>
      </c>
      <c r="D139" s="15" t="s">
        <v>63</v>
      </c>
      <c r="E139" s="15" t="s">
        <v>63</v>
      </c>
      <c r="F139" s="16" t="s">
        <v>63</v>
      </c>
      <c r="G139" s="15" t="s">
        <v>63</v>
      </c>
      <c r="H139" s="15" t="s">
        <v>63</v>
      </c>
      <c r="I139" s="16" t="s">
        <v>63</v>
      </c>
      <c r="J139" s="15" t="s">
        <v>63</v>
      </c>
      <c r="K139" s="15" t="s">
        <v>63</v>
      </c>
      <c r="L139" s="15" t="s">
        <v>63</v>
      </c>
      <c r="M139" s="15" t="s">
        <v>63</v>
      </c>
      <c r="N139" s="17"/>
      <c r="O139" s="99">
        <f>IF(N139="DA",IF(2024-YEAR(F131)&lt;=8,20,IF(2024-YEAR(F131)&gt;8,IF(2024-YEAR(F131)&lt;=12,20*(1-((2024-YEAR(F131))-8)*0.2),0))),0)</f>
        <v>0</v>
      </c>
      <c r="P139" s="109"/>
    </row>
    <row r="140" spans="1:16" x14ac:dyDescent="0.2">
      <c r="A140" s="9"/>
      <c r="B140" s="13"/>
      <c r="C140" s="95" t="s">
        <v>160</v>
      </c>
      <c r="D140" s="15" t="s">
        <v>63</v>
      </c>
      <c r="E140" s="15" t="s">
        <v>63</v>
      </c>
      <c r="F140" s="16" t="s">
        <v>63</v>
      </c>
      <c r="G140" s="15" t="s">
        <v>63</v>
      </c>
      <c r="H140" s="15" t="s">
        <v>63</v>
      </c>
      <c r="I140" s="16" t="s">
        <v>63</v>
      </c>
      <c r="J140" s="15" t="s">
        <v>63</v>
      </c>
      <c r="K140" s="15" t="s">
        <v>63</v>
      </c>
      <c r="L140" s="15" t="s">
        <v>63</v>
      </c>
      <c r="M140" s="15" t="s">
        <v>63</v>
      </c>
      <c r="N140" s="17"/>
      <c r="O140" s="99">
        <f>IF(N140="DA",IF(2024-YEAR(F131)&lt;=8,20,IF(2024-YEAR(F131)&gt;8,IF(2024-YEAR(F131)&lt;=12,20*(1-((2024-YEAR(F131))-8)*0.2),0))),0)</f>
        <v>0</v>
      </c>
      <c r="P140" s="109"/>
    </row>
    <row r="141" spans="1:16" x14ac:dyDescent="0.2">
      <c r="A141" s="9"/>
      <c r="B141" s="13"/>
      <c r="C141" s="95" t="s">
        <v>161</v>
      </c>
      <c r="D141" s="15" t="s">
        <v>63</v>
      </c>
      <c r="E141" s="15" t="s">
        <v>63</v>
      </c>
      <c r="F141" s="16" t="s">
        <v>63</v>
      </c>
      <c r="G141" s="15" t="s">
        <v>63</v>
      </c>
      <c r="H141" s="15" t="s">
        <v>63</v>
      </c>
      <c r="I141" s="16" t="s">
        <v>63</v>
      </c>
      <c r="J141" s="15" t="s">
        <v>63</v>
      </c>
      <c r="K141" s="15" t="s">
        <v>63</v>
      </c>
      <c r="L141" s="15" t="s">
        <v>63</v>
      </c>
      <c r="M141" s="15" t="s">
        <v>63</v>
      </c>
      <c r="N141" s="17"/>
      <c r="O141" s="99">
        <f>IF(N141="DA",IF(2024-YEAR(F131)&lt;=8,20,IF(2024-YEAR(F131)&gt;8,IF(2024-YEAR(F131)&lt;=12,20*(1-((2024-YEAR(F131))-8)*0.2),0))),0)</f>
        <v>0</v>
      </c>
      <c r="P141" s="109"/>
    </row>
    <row r="142" spans="1:16" x14ac:dyDescent="0.2">
      <c r="A142" s="9"/>
      <c r="B142" s="13"/>
      <c r="C142" s="95" t="s">
        <v>162</v>
      </c>
      <c r="D142" s="15" t="s">
        <v>63</v>
      </c>
      <c r="E142" s="15" t="s">
        <v>63</v>
      </c>
      <c r="F142" s="16" t="s">
        <v>63</v>
      </c>
      <c r="G142" s="15" t="s">
        <v>63</v>
      </c>
      <c r="H142" s="15" t="s">
        <v>63</v>
      </c>
      <c r="I142" s="16" t="s">
        <v>63</v>
      </c>
      <c r="J142" s="15" t="s">
        <v>63</v>
      </c>
      <c r="K142" s="15" t="s">
        <v>63</v>
      </c>
      <c r="L142" s="15" t="s">
        <v>63</v>
      </c>
      <c r="M142" s="15" t="s">
        <v>63</v>
      </c>
      <c r="N142" s="17"/>
      <c r="O142" s="99">
        <f>IF(N142="DA",IF(2024-YEAR(F131)&lt;=8,20,IF(2024-YEAR(F131)&gt;8,IF(2024-YEAR(F131)&lt;=12,20*(1-((2024-YEAR(F131))-8)*0.2),0))),0)</f>
        <v>0</v>
      </c>
      <c r="P142" s="109"/>
    </row>
    <row r="143" spans="1:16" x14ac:dyDescent="0.2">
      <c r="A143" s="9"/>
      <c r="B143" s="13"/>
      <c r="C143" s="95" t="s">
        <v>163</v>
      </c>
      <c r="D143" s="15" t="s">
        <v>63</v>
      </c>
      <c r="E143" s="15" t="s">
        <v>63</v>
      </c>
      <c r="F143" s="16" t="s">
        <v>63</v>
      </c>
      <c r="G143" s="15" t="s">
        <v>63</v>
      </c>
      <c r="H143" s="15" t="s">
        <v>63</v>
      </c>
      <c r="I143" s="16" t="s">
        <v>63</v>
      </c>
      <c r="J143" s="15" t="s">
        <v>63</v>
      </c>
      <c r="K143" s="15" t="s">
        <v>63</v>
      </c>
      <c r="L143" s="15" t="s">
        <v>63</v>
      </c>
      <c r="M143" s="15" t="s">
        <v>63</v>
      </c>
      <c r="N143" s="17"/>
      <c r="O143" s="99">
        <f>IF(N143="DA",IF(2024-YEAR(F131)&lt;=8,20,IF(2024-YEAR(F131)&gt;8,IF(2024-YEAR(F131)&lt;=12,20*(1-((2024-YEAR(F131))-8)*0.2),0))),0)</f>
        <v>0</v>
      </c>
      <c r="P143" s="109"/>
    </row>
    <row r="144" spans="1:16" x14ac:dyDescent="0.2">
      <c r="A144" s="9"/>
      <c r="B144" s="13"/>
      <c r="C144" s="95" t="s">
        <v>164</v>
      </c>
      <c r="D144" s="15" t="s">
        <v>63</v>
      </c>
      <c r="E144" s="15" t="s">
        <v>63</v>
      </c>
      <c r="F144" s="16" t="s">
        <v>63</v>
      </c>
      <c r="G144" s="15" t="s">
        <v>63</v>
      </c>
      <c r="H144" s="15" t="s">
        <v>63</v>
      </c>
      <c r="I144" s="16" t="s">
        <v>63</v>
      </c>
      <c r="J144" s="15" t="s">
        <v>63</v>
      </c>
      <c r="K144" s="15" t="s">
        <v>63</v>
      </c>
      <c r="L144" s="15" t="s">
        <v>63</v>
      </c>
      <c r="M144" s="15" t="s">
        <v>63</v>
      </c>
      <c r="N144" s="17"/>
      <c r="O144" s="99">
        <f>IF(N144="DA",IF(2024-YEAR(F131)&lt;=8,20,IF(2024-YEAR(F131)&gt;8,IF(2024-YEAR(F131)&lt;=12,20*(1-((2024-YEAR(F131))-8)*0.2),0))),0)</f>
        <v>0</v>
      </c>
      <c r="P144" s="109"/>
    </row>
    <row r="145" spans="1:16" x14ac:dyDescent="0.2">
      <c r="A145" s="9"/>
      <c r="B145" s="13"/>
      <c r="C145" s="96" t="s">
        <v>165</v>
      </c>
      <c r="D145" s="15" t="s">
        <v>63</v>
      </c>
      <c r="E145" s="15" t="s">
        <v>63</v>
      </c>
      <c r="F145" s="16" t="s">
        <v>63</v>
      </c>
      <c r="G145" s="15" t="s">
        <v>63</v>
      </c>
      <c r="H145" s="15" t="s">
        <v>63</v>
      </c>
      <c r="I145" s="16" t="s">
        <v>63</v>
      </c>
      <c r="J145" s="15" t="s">
        <v>63</v>
      </c>
      <c r="K145" s="15" t="s">
        <v>63</v>
      </c>
      <c r="L145" s="15" t="s">
        <v>63</v>
      </c>
      <c r="M145" s="15" t="s">
        <v>63</v>
      </c>
      <c r="N145" s="17"/>
      <c r="O145" s="99">
        <f>IF(N145="DA",IF(2024-YEAR(F131)&lt;=8,20,IF(2024-YEAR(F131)&gt;8,IF(2024-YEAR(F131)&lt;=12,20*(1-((2024-YEAR(F131))-8)*0.2),0))),0)</f>
        <v>0</v>
      </c>
      <c r="P145" s="109"/>
    </row>
    <row r="146" spans="1:16" x14ac:dyDescent="0.2">
      <c r="A146" s="9"/>
      <c r="B146" s="13"/>
      <c r="C146" s="95" t="s">
        <v>166</v>
      </c>
      <c r="D146" s="15" t="s">
        <v>63</v>
      </c>
      <c r="E146" s="15" t="s">
        <v>63</v>
      </c>
      <c r="F146" s="16" t="s">
        <v>63</v>
      </c>
      <c r="G146" s="15" t="s">
        <v>63</v>
      </c>
      <c r="H146" s="15" t="s">
        <v>63</v>
      </c>
      <c r="I146" s="16" t="s">
        <v>63</v>
      </c>
      <c r="J146" s="15" t="s">
        <v>63</v>
      </c>
      <c r="K146" s="15" t="s">
        <v>63</v>
      </c>
      <c r="L146" s="15" t="s">
        <v>63</v>
      </c>
      <c r="M146" s="15" t="s">
        <v>63</v>
      </c>
      <c r="N146" s="17"/>
      <c r="O146" s="99">
        <f>IF(N146="DA",IF(2024-YEAR(F131)&lt;=8,20,IF(2024-YEAR(F131)&gt;8,IF(2024-YEAR(F131)&lt;=12,20*(1-((2024-YEAR(F131))-8)*0.2),0))),0)</f>
        <v>0</v>
      </c>
      <c r="P146" s="109"/>
    </row>
    <row r="147" spans="1:16" x14ac:dyDescent="0.2">
      <c r="A147" s="9">
        <v>27</v>
      </c>
      <c r="B147" s="10" t="s">
        <v>22</v>
      </c>
      <c r="C147" s="138" t="s">
        <v>138</v>
      </c>
      <c r="D147" s="139"/>
      <c r="E147" s="139"/>
      <c r="F147" s="139"/>
      <c r="G147" s="139"/>
      <c r="H147" s="139"/>
      <c r="I147" s="139"/>
      <c r="J147" s="139"/>
      <c r="K147" s="139"/>
      <c r="L147" s="139"/>
      <c r="M147" s="139"/>
      <c r="N147" s="140"/>
      <c r="O147" s="99">
        <f>O148+O155</f>
        <v>0</v>
      </c>
      <c r="P147" s="108"/>
    </row>
    <row r="148" spans="1:16" x14ac:dyDescent="0.2">
      <c r="A148" s="9"/>
      <c r="B148" s="13"/>
      <c r="C148" s="11" t="s">
        <v>122</v>
      </c>
      <c r="D148" s="119"/>
      <c r="E148" s="119"/>
      <c r="F148" s="80"/>
      <c r="G148" s="119"/>
      <c r="H148" s="119"/>
      <c r="I148" s="74"/>
      <c r="J148" s="119"/>
      <c r="K148" s="94"/>
      <c r="L148" s="94"/>
      <c r="M148" s="119"/>
      <c r="N148" s="12" t="s">
        <v>63</v>
      </c>
      <c r="O148" s="99">
        <f>IF(K148="DA",IF(L148="DA",SUM(O149:O150),0),0)</f>
        <v>0</v>
      </c>
      <c r="P148" s="109"/>
    </row>
    <row r="149" spans="1:16" ht="24" x14ac:dyDescent="0.2">
      <c r="A149" s="9"/>
      <c r="B149" s="13"/>
      <c r="C149" s="83" t="s">
        <v>129</v>
      </c>
      <c r="D149" s="15" t="s">
        <v>63</v>
      </c>
      <c r="E149" s="15" t="s">
        <v>63</v>
      </c>
      <c r="F149" s="16" t="s">
        <v>63</v>
      </c>
      <c r="G149" s="15" t="s">
        <v>63</v>
      </c>
      <c r="H149" s="15" t="s">
        <v>63</v>
      </c>
      <c r="I149" s="16" t="s">
        <v>63</v>
      </c>
      <c r="J149" s="15" t="s">
        <v>63</v>
      </c>
      <c r="K149" s="15" t="s">
        <v>63</v>
      </c>
      <c r="L149" s="15" t="s">
        <v>63</v>
      </c>
      <c r="M149" s="15" t="s">
        <v>63</v>
      </c>
      <c r="N149" s="17"/>
      <c r="O149" s="99">
        <f>IF(N149="DA",IF(2024-YEAR(F148)&lt;=8,15,IF(2024-YEAR(F148)&gt;8,IF(2024-YEAR(F148)&lt;=12,15*(1-((2024-YEAR(F148))-8)*0.2),0))),0)</f>
        <v>0</v>
      </c>
      <c r="P149" s="109"/>
    </row>
    <row r="150" spans="1:16" x14ac:dyDescent="0.2">
      <c r="A150" s="9"/>
      <c r="B150" s="13"/>
      <c r="C150" s="83" t="s">
        <v>130</v>
      </c>
      <c r="D150" s="15" t="s">
        <v>63</v>
      </c>
      <c r="E150" s="15" t="s">
        <v>63</v>
      </c>
      <c r="F150" s="16" t="s">
        <v>63</v>
      </c>
      <c r="G150" s="15" t="s">
        <v>63</v>
      </c>
      <c r="H150" s="15" t="s">
        <v>63</v>
      </c>
      <c r="I150" s="16" t="s">
        <v>63</v>
      </c>
      <c r="J150" s="15" t="s">
        <v>63</v>
      </c>
      <c r="K150" s="15" t="s">
        <v>63</v>
      </c>
      <c r="L150" s="15" t="s">
        <v>63</v>
      </c>
      <c r="M150" s="15" t="s">
        <v>63</v>
      </c>
      <c r="N150" s="12" t="s">
        <v>63</v>
      </c>
      <c r="O150" s="99">
        <f>SUM(O151:O154)</f>
        <v>0</v>
      </c>
      <c r="P150" s="109"/>
    </row>
    <row r="151" spans="1:16" x14ac:dyDescent="0.2">
      <c r="A151" s="9"/>
      <c r="B151" s="13"/>
      <c r="C151" s="86" t="s">
        <v>126</v>
      </c>
      <c r="D151" s="15" t="s">
        <v>63</v>
      </c>
      <c r="E151" s="15" t="s">
        <v>63</v>
      </c>
      <c r="F151" s="16" t="s">
        <v>63</v>
      </c>
      <c r="G151" s="15" t="s">
        <v>63</v>
      </c>
      <c r="H151" s="15" t="s">
        <v>63</v>
      </c>
      <c r="I151" s="16" t="s">
        <v>63</v>
      </c>
      <c r="J151" s="15" t="s">
        <v>63</v>
      </c>
      <c r="K151" s="15" t="s">
        <v>63</v>
      </c>
      <c r="L151" s="15" t="s">
        <v>63</v>
      </c>
      <c r="M151" s="15" t="s">
        <v>63</v>
      </c>
      <c r="N151" s="17"/>
      <c r="O151" s="99">
        <f>IF(N151="DA",IF(2024-YEAR(F148)&lt;=8,25,IF(2024-YEAR(F148)&gt;8,IF(2024-YEAR(F148)&lt;=12,25*(1-((2024-YEAR(F148))-8)*0.2),0))),0)</f>
        <v>0</v>
      </c>
      <c r="P151" s="109"/>
    </row>
    <row r="152" spans="1:16" ht="24" x14ac:dyDescent="0.2">
      <c r="A152" s="9"/>
      <c r="B152" s="13"/>
      <c r="C152" s="21" t="s">
        <v>123</v>
      </c>
      <c r="D152" s="15" t="s">
        <v>63</v>
      </c>
      <c r="E152" s="15" t="s">
        <v>63</v>
      </c>
      <c r="F152" s="16" t="s">
        <v>63</v>
      </c>
      <c r="G152" s="15" t="s">
        <v>63</v>
      </c>
      <c r="H152" s="15" t="s">
        <v>63</v>
      </c>
      <c r="I152" s="16" t="s">
        <v>63</v>
      </c>
      <c r="J152" s="15" t="s">
        <v>63</v>
      </c>
      <c r="K152" s="15" t="s">
        <v>63</v>
      </c>
      <c r="L152" s="15" t="s">
        <v>63</v>
      </c>
      <c r="M152" s="15" t="s">
        <v>63</v>
      </c>
      <c r="N152" s="17"/>
      <c r="O152" s="99">
        <f>IF(N152="DA",IF(2024-YEAR(F148)&lt;=8,25+5,IF(2024-YEAR(F148)&gt;8,IF(2024-YEAR(F148)&lt;=12,(25+5)*(1-((2024-YEAR(F148))-8)*0.2),0))),0)</f>
        <v>0</v>
      </c>
      <c r="P152" s="109"/>
    </row>
    <row r="153" spans="1:16" ht="24" x14ac:dyDescent="0.2">
      <c r="A153" s="9"/>
      <c r="B153" s="13"/>
      <c r="C153" s="21" t="s">
        <v>124</v>
      </c>
      <c r="D153" s="15" t="s">
        <v>63</v>
      </c>
      <c r="E153" s="15" t="s">
        <v>63</v>
      </c>
      <c r="F153" s="16" t="s">
        <v>63</v>
      </c>
      <c r="G153" s="15" t="s">
        <v>63</v>
      </c>
      <c r="H153" s="15" t="s">
        <v>63</v>
      </c>
      <c r="I153" s="16" t="s">
        <v>63</v>
      </c>
      <c r="J153" s="15" t="s">
        <v>63</v>
      </c>
      <c r="K153" s="15" t="s">
        <v>63</v>
      </c>
      <c r="L153" s="15" t="s">
        <v>63</v>
      </c>
      <c r="M153" s="15" t="s">
        <v>63</v>
      </c>
      <c r="N153" s="17"/>
      <c r="O153" s="99">
        <f>IF(N153="DA",IF(2024-YEAR(F148)&lt;=8,25+10,IF(2024-YEAR(F148)&gt;8,IF(2024-YEAR(F148)&lt;=12,(25+10)*(1-((2024-YEAR(F148))-8)*0.2),0))),0)</f>
        <v>0</v>
      </c>
      <c r="P153" s="109"/>
    </row>
    <row r="154" spans="1:16" ht="24" x14ac:dyDescent="0.2">
      <c r="A154" s="9"/>
      <c r="B154" s="13"/>
      <c r="C154" s="21" t="s">
        <v>125</v>
      </c>
      <c r="D154" s="15" t="s">
        <v>63</v>
      </c>
      <c r="E154" s="15" t="s">
        <v>63</v>
      </c>
      <c r="F154" s="16" t="s">
        <v>63</v>
      </c>
      <c r="G154" s="15" t="s">
        <v>63</v>
      </c>
      <c r="H154" s="15" t="s">
        <v>63</v>
      </c>
      <c r="I154" s="16" t="s">
        <v>63</v>
      </c>
      <c r="J154" s="15" t="s">
        <v>63</v>
      </c>
      <c r="K154" s="15" t="s">
        <v>63</v>
      </c>
      <c r="L154" s="15" t="s">
        <v>63</v>
      </c>
      <c r="M154" s="15" t="s">
        <v>63</v>
      </c>
      <c r="N154" s="17"/>
      <c r="O154" s="99">
        <f>IF(N154="DA",IF(2024-YEAR(F148)&lt;=8,25+15,IF(2024-YEAR(F148)&gt;8,IF(2024-YEAR(F148)&lt;=12,(25+15)*(1-((2024-YEAR(F148))-8)*0.2),0))),0)</f>
        <v>0</v>
      </c>
      <c r="P154" s="109"/>
    </row>
    <row r="155" spans="1:16" x14ac:dyDescent="0.2">
      <c r="A155" s="9"/>
      <c r="B155" s="13"/>
      <c r="C155" s="84" t="s">
        <v>127</v>
      </c>
      <c r="D155" s="119"/>
      <c r="E155" s="119"/>
      <c r="F155" s="80"/>
      <c r="G155" s="119"/>
      <c r="H155" s="119"/>
      <c r="I155" s="74"/>
      <c r="J155" s="119"/>
      <c r="K155" s="94"/>
      <c r="L155" s="94"/>
      <c r="M155" s="74"/>
      <c r="N155" s="12" t="s">
        <v>63</v>
      </c>
      <c r="O155" s="99">
        <f>IF(K155="DA",IF(L155="DA",O156+O158+O157,0),0)</f>
        <v>0</v>
      </c>
      <c r="P155" s="109"/>
    </row>
    <row r="156" spans="1:16" x14ac:dyDescent="0.2">
      <c r="A156" s="9"/>
      <c r="B156" s="13"/>
      <c r="C156" s="85" t="s">
        <v>128</v>
      </c>
      <c r="D156" s="15" t="s">
        <v>63</v>
      </c>
      <c r="E156" s="15" t="s">
        <v>63</v>
      </c>
      <c r="F156" s="16" t="s">
        <v>63</v>
      </c>
      <c r="G156" s="15" t="s">
        <v>63</v>
      </c>
      <c r="H156" s="15" t="s">
        <v>63</v>
      </c>
      <c r="I156" s="16" t="s">
        <v>63</v>
      </c>
      <c r="J156" s="15" t="s">
        <v>63</v>
      </c>
      <c r="K156" s="15" t="s">
        <v>63</v>
      </c>
      <c r="L156" s="15" t="s">
        <v>63</v>
      </c>
      <c r="M156" s="15" t="s">
        <v>63</v>
      </c>
      <c r="N156" s="17"/>
      <c r="O156" s="99">
        <f>IF(N156="DA",IF(2024-YEAR(F155)&lt;=8,25,IF(2024-YEAR(F155)&gt;8,IF(2024-YEAR(F155)&lt;=12,25*(1-((2024-YEAR(F155))-8)*0.2),0))),0)</f>
        <v>0</v>
      </c>
      <c r="P156" s="109"/>
    </row>
    <row r="157" spans="1:16" ht="36" x14ac:dyDescent="0.2">
      <c r="A157" s="9"/>
      <c r="B157" s="13"/>
      <c r="C157" s="14" t="s">
        <v>24</v>
      </c>
      <c r="D157" s="15" t="s">
        <v>63</v>
      </c>
      <c r="E157" s="15" t="s">
        <v>63</v>
      </c>
      <c r="F157" s="16" t="s">
        <v>63</v>
      </c>
      <c r="G157" s="15" t="s">
        <v>63</v>
      </c>
      <c r="H157" s="15" t="s">
        <v>63</v>
      </c>
      <c r="I157" s="16" t="s">
        <v>63</v>
      </c>
      <c r="J157" s="15" t="s">
        <v>63</v>
      </c>
      <c r="K157" s="15" t="s">
        <v>63</v>
      </c>
      <c r="L157" s="15" t="s">
        <v>63</v>
      </c>
      <c r="M157" s="15" t="s">
        <v>63</v>
      </c>
      <c r="N157" s="17"/>
      <c r="O157" s="99">
        <f>IF(N157="DA",IF(2024-YEAR(F155)&lt;=8,50+SUM(O159:O170),IF(2024-YEAR(F155)&gt;8,IF(2024-YEAR(F155)&lt;=12,SUM(O159:O170)+50*(1-((2024-YEAR(F155))-8)*0.2),0))),0)</f>
        <v>0</v>
      </c>
      <c r="P157" s="110"/>
    </row>
    <row r="158" spans="1:16" x14ac:dyDescent="0.2">
      <c r="A158" s="9"/>
      <c r="B158" s="13"/>
      <c r="C158" s="14" t="s">
        <v>23</v>
      </c>
      <c r="D158" s="15" t="s">
        <v>63</v>
      </c>
      <c r="E158" s="15" t="s">
        <v>63</v>
      </c>
      <c r="F158" s="16" t="s">
        <v>63</v>
      </c>
      <c r="G158" s="15" t="s">
        <v>63</v>
      </c>
      <c r="H158" s="15" t="s">
        <v>63</v>
      </c>
      <c r="I158" s="16" t="s">
        <v>63</v>
      </c>
      <c r="J158" s="15" t="s">
        <v>63</v>
      </c>
      <c r="K158" s="15" t="s">
        <v>63</v>
      </c>
      <c r="L158" s="15" t="s">
        <v>63</v>
      </c>
      <c r="M158" s="15" t="s">
        <v>63</v>
      </c>
      <c r="N158" s="17"/>
      <c r="O158" s="99">
        <f>IF(2024-YEAR(F155)&lt;=8,N158*0.6,IF(2024-YEAR(F155)&gt;8,IF(2024-YEAR(F155)&lt;=12,N158*0.6*(1-((2024-YEAR(F155))-8)*0.2),0)))</f>
        <v>0</v>
      </c>
      <c r="P158" s="109"/>
    </row>
    <row r="159" spans="1:16" x14ac:dyDescent="0.2">
      <c r="A159" s="9"/>
      <c r="B159" s="13"/>
      <c r="C159" s="95" t="s">
        <v>155</v>
      </c>
      <c r="D159" s="15" t="s">
        <v>63</v>
      </c>
      <c r="E159" s="15" t="s">
        <v>63</v>
      </c>
      <c r="F159" s="16" t="s">
        <v>63</v>
      </c>
      <c r="G159" s="15" t="s">
        <v>63</v>
      </c>
      <c r="H159" s="15" t="s">
        <v>63</v>
      </c>
      <c r="I159" s="16" t="s">
        <v>63</v>
      </c>
      <c r="J159" s="15" t="s">
        <v>63</v>
      </c>
      <c r="K159" s="15" t="s">
        <v>63</v>
      </c>
      <c r="L159" s="15" t="s">
        <v>63</v>
      </c>
      <c r="M159" s="15" t="s">
        <v>63</v>
      </c>
      <c r="N159" s="17"/>
      <c r="O159" s="99">
        <f t="shared" ref="O159:O170" si="2">IF(N159="DA",IF(2024-YEAR(F155)&lt;=8,20,IF(2024-YEAR(F155)&gt;8,IF(2024-YEAR(F155)&lt;=12,20*(1-((2024-YEAR(F155))-8)*0.2),0))),0)</f>
        <v>0</v>
      </c>
      <c r="P159" s="109"/>
    </row>
    <row r="160" spans="1:16" x14ac:dyDescent="0.2">
      <c r="A160" s="9"/>
      <c r="B160" s="13"/>
      <c r="C160" s="95" t="s">
        <v>156</v>
      </c>
      <c r="D160" s="15" t="s">
        <v>63</v>
      </c>
      <c r="E160" s="15" t="s">
        <v>63</v>
      </c>
      <c r="F160" s="16" t="s">
        <v>63</v>
      </c>
      <c r="G160" s="15" t="s">
        <v>63</v>
      </c>
      <c r="H160" s="15" t="s">
        <v>63</v>
      </c>
      <c r="I160" s="16" t="s">
        <v>63</v>
      </c>
      <c r="J160" s="15" t="s">
        <v>63</v>
      </c>
      <c r="K160" s="15" t="s">
        <v>63</v>
      </c>
      <c r="L160" s="15" t="s">
        <v>63</v>
      </c>
      <c r="M160" s="15" t="s">
        <v>63</v>
      </c>
      <c r="N160" s="17"/>
      <c r="O160" s="99">
        <f>IF(N160="DA",IF(2024-YEAR(F155)&lt;=8,20,IF(2024-YEAR(F155)&gt;8,IF(2024-YEAR(F155)&lt;=12,20*(1-((2024-YEAR(F155))-8)*0.2),0))),0)</f>
        <v>0</v>
      </c>
      <c r="P160" s="109"/>
    </row>
    <row r="161" spans="1:16" x14ac:dyDescent="0.2">
      <c r="A161" s="9"/>
      <c r="B161" s="13"/>
      <c r="C161" s="95" t="s">
        <v>157</v>
      </c>
      <c r="D161" s="15" t="s">
        <v>63</v>
      </c>
      <c r="E161" s="15" t="s">
        <v>63</v>
      </c>
      <c r="F161" s="16" t="s">
        <v>63</v>
      </c>
      <c r="G161" s="15" t="s">
        <v>63</v>
      </c>
      <c r="H161" s="15" t="s">
        <v>63</v>
      </c>
      <c r="I161" s="16" t="s">
        <v>63</v>
      </c>
      <c r="J161" s="15" t="s">
        <v>63</v>
      </c>
      <c r="K161" s="15" t="s">
        <v>63</v>
      </c>
      <c r="L161" s="15" t="s">
        <v>63</v>
      </c>
      <c r="M161" s="15" t="s">
        <v>63</v>
      </c>
      <c r="N161" s="17"/>
      <c r="O161" s="99">
        <f>IF(N161="DA",IF(2024-YEAR(F155)&lt;=8,20,IF(2024-YEAR(F155)&gt;8,IF(2024-YEAR(F155)&lt;=12,20*(1-((2024-YEAR(F155))-8)*0.2),0))),0)</f>
        <v>0</v>
      </c>
      <c r="P161" s="109"/>
    </row>
    <row r="162" spans="1:16" x14ac:dyDescent="0.2">
      <c r="A162" s="9"/>
      <c r="B162" s="13"/>
      <c r="C162" s="95" t="s">
        <v>158</v>
      </c>
      <c r="D162" s="15" t="s">
        <v>63</v>
      </c>
      <c r="E162" s="15" t="s">
        <v>63</v>
      </c>
      <c r="F162" s="16" t="s">
        <v>63</v>
      </c>
      <c r="G162" s="15" t="s">
        <v>63</v>
      </c>
      <c r="H162" s="15" t="s">
        <v>63</v>
      </c>
      <c r="I162" s="16" t="s">
        <v>63</v>
      </c>
      <c r="J162" s="15" t="s">
        <v>63</v>
      </c>
      <c r="K162" s="15" t="s">
        <v>63</v>
      </c>
      <c r="L162" s="15" t="s">
        <v>63</v>
      </c>
      <c r="M162" s="15" t="s">
        <v>63</v>
      </c>
      <c r="N162" s="17"/>
      <c r="O162" s="99">
        <f>IF(N162="DA",IF(2024-YEAR(F155)&lt;=8,20,IF(2024-YEAR(F155)&gt;8,IF(2024-YEAR(F155)&lt;=12,20*(1-((2024-YEAR(F155))-8)*0.2),0))),0)</f>
        <v>0</v>
      </c>
      <c r="P162" s="109"/>
    </row>
    <row r="163" spans="1:16" x14ac:dyDescent="0.2">
      <c r="A163" s="9"/>
      <c r="B163" s="13"/>
      <c r="C163" s="95" t="s">
        <v>159</v>
      </c>
      <c r="D163" s="15" t="s">
        <v>63</v>
      </c>
      <c r="E163" s="15" t="s">
        <v>63</v>
      </c>
      <c r="F163" s="16" t="s">
        <v>63</v>
      </c>
      <c r="G163" s="15" t="s">
        <v>63</v>
      </c>
      <c r="H163" s="15" t="s">
        <v>63</v>
      </c>
      <c r="I163" s="16" t="s">
        <v>63</v>
      </c>
      <c r="J163" s="15" t="s">
        <v>63</v>
      </c>
      <c r="K163" s="15" t="s">
        <v>63</v>
      </c>
      <c r="L163" s="15" t="s">
        <v>63</v>
      </c>
      <c r="M163" s="15" t="s">
        <v>63</v>
      </c>
      <c r="N163" s="17"/>
      <c r="O163" s="99">
        <f>IF(N163="DA",IF(2024-YEAR(F155)&lt;=8,20,IF(2024-YEAR(F155)&gt;8,IF(2024-YEAR(F155)&lt;=12,20*(1-((2024-YEAR(F155))-8)*0.2),0))),0)</f>
        <v>0</v>
      </c>
      <c r="P163" s="109"/>
    </row>
    <row r="164" spans="1:16" x14ac:dyDescent="0.2">
      <c r="A164" s="9"/>
      <c r="B164" s="13"/>
      <c r="C164" s="95" t="s">
        <v>160</v>
      </c>
      <c r="D164" s="15" t="s">
        <v>63</v>
      </c>
      <c r="E164" s="15" t="s">
        <v>63</v>
      </c>
      <c r="F164" s="16" t="s">
        <v>63</v>
      </c>
      <c r="G164" s="15" t="s">
        <v>63</v>
      </c>
      <c r="H164" s="15" t="s">
        <v>63</v>
      </c>
      <c r="I164" s="16" t="s">
        <v>63</v>
      </c>
      <c r="J164" s="15" t="s">
        <v>63</v>
      </c>
      <c r="K164" s="15" t="s">
        <v>63</v>
      </c>
      <c r="L164" s="15" t="s">
        <v>63</v>
      </c>
      <c r="M164" s="15" t="s">
        <v>63</v>
      </c>
      <c r="N164" s="17"/>
      <c r="O164" s="99">
        <f>IF(N164="DA",IF(2024-YEAR(F155)&lt;=8,20,IF(2024-YEAR(F155)&gt;8,IF(2024-YEAR(F155)&lt;=12,20*(1-((2024-YEAR(F155))-8)*0.2),0))),0)</f>
        <v>0</v>
      </c>
      <c r="P164" s="109"/>
    </row>
    <row r="165" spans="1:16" x14ac:dyDescent="0.2">
      <c r="A165" s="9"/>
      <c r="B165" s="13"/>
      <c r="C165" s="95" t="s">
        <v>161</v>
      </c>
      <c r="D165" s="15" t="s">
        <v>63</v>
      </c>
      <c r="E165" s="15" t="s">
        <v>63</v>
      </c>
      <c r="F165" s="16" t="s">
        <v>63</v>
      </c>
      <c r="G165" s="15" t="s">
        <v>63</v>
      </c>
      <c r="H165" s="15" t="s">
        <v>63</v>
      </c>
      <c r="I165" s="16" t="s">
        <v>63</v>
      </c>
      <c r="J165" s="15" t="s">
        <v>63</v>
      </c>
      <c r="K165" s="15" t="s">
        <v>63</v>
      </c>
      <c r="L165" s="15" t="s">
        <v>63</v>
      </c>
      <c r="M165" s="15" t="s">
        <v>63</v>
      </c>
      <c r="N165" s="17"/>
      <c r="O165" s="99">
        <f>IF(N165="DA",IF(2024-YEAR(F155)&lt;=8,20,IF(2024-YEAR(F155)&gt;8,IF(2024-YEAR(F155)&lt;=12,20*(1-((2024-YEAR(F155))-8)*0.2),0))),0)</f>
        <v>0</v>
      </c>
      <c r="P165" s="109"/>
    </row>
    <row r="166" spans="1:16" x14ac:dyDescent="0.2">
      <c r="A166" s="9"/>
      <c r="B166" s="13"/>
      <c r="C166" s="95" t="s">
        <v>162</v>
      </c>
      <c r="D166" s="15" t="s">
        <v>63</v>
      </c>
      <c r="E166" s="15" t="s">
        <v>63</v>
      </c>
      <c r="F166" s="16" t="s">
        <v>63</v>
      </c>
      <c r="G166" s="15" t="s">
        <v>63</v>
      </c>
      <c r="H166" s="15" t="s">
        <v>63</v>
      </c>
      <c r="I166" s="16" t="s">
        <v>63</v>
      </c>
      <c r="J166" s="15" t="s">
        <v>63</v>
      </c>
      <c r="K166" s="15" t="s">
        <v>63</v>
      </c>
      <c r="L166" s="15" t="s">
        <v>63</v>
      </c>
      <c r="M166" s="15" t="s">
        <v>63</v>
      </c>
      <c r="N166" s="17"/>
      <c r="O166" s="99">
        <f>IF(N166="DA",IF(2024-YEAR(F155)&lt;=8,20,IF(2024-YEAR(F155)&gt;8,IF(2024-YEAR(F155)&lt;=12,20*(1-((2024-YEAR(F155))-8)*0.2),0))),0)</f>
        <v>0</v>
      </c>
      <c r="P166" s="109"/>
    </row>
    <row r="167" spans="1:16" x14ac:dyDescent="0.2">
      <c r="A167" s="9"/>
      <c r="B167" s="13"/>
      <c r="C167" s="95" t="s">
        <v>163</v>
      </c>
      <c r="D167" s="15" t="s">
        <v>63</v>
      </c>
      <c r="E167" s="15" t="s">
        <v>63</v>
      </c>
      <c r="F167" s="16" t="s">
        <v>63</v>
      </c>
      <c r="G167" s="15" t="s">
        <v>63</v>
      </c>
      <c r="H167" s="15" t="s">
        <v>63</v>
      </c>
      <c r="I167" s="16" t="s">
        <v>63</v>
      </c>
      <c r="J167" s="15" t="s">
        <v>63</v>
      </c>
      <c r="K167" s="15" t="s">
        <v>63</v>
      </c>
      <c r="L167" s="15" t="s">
        <v>63</v>
      </c>
      <c r="M167" s="15" t="s">
        <v>63</v>
      </c>
      <c r="N167" s="17"/>
      <c r="O167" s="99">
        <f>IF(N167="DA",IF(2024-YEAR(F155)&lt;=8,20,IF(2024-YEAR(F155)&gt;8,IF(2024-YEAR(F155)&lt;=12,20*(1-((2024-YEAR(F155))-8)*0.2),0))),0)</f>
        <v>0</v>
      </c>
      <c r="P167" s="109"/>
    </row>
    <row r="168" spans="1:16" x14ac:dyDescent="0.2">
      <c r="A168" s="9"/>
      <c r="B168" s="13"/>
      <c r="C168" s="95" t="s">
        <v>164</v>
      </c>
      <c r="D168" s="15" t="s">
        <v>63</v>
      </c>
      <c r="E168" s="15" t="s">
        <v>63</v>
      </c>
      <c r="F168" s="16" t="s">
        <v>63</v>
      </c>
      <c r="G168" s="15" t="s">
        <v>63</v>
      </c>
      <c r="H168" s="15" t="s">
        <v>63</v>
      </c>
      <c r="I168" s="16" t="s">
        <v>63</v>
      </c>
      <c r="J168" s="15" t="s">
        <v>63</v>
      </c>
      <c r="K168" s="15" t="s">
        <v>63</v>
      </c>
      <c r="L168" s="15" t="s">
        <v>63</v>
      </c>
      <c r="M168" s="15" t="s">
        <v>63</v>
      </c>
      <c r="N168" s="17"/>
      <c r="O168" s="99">
        <f>IF(N168="DA",IF(2024-YEAR(F155)&lt;=8,20,IF(2024-YEAR(F155)&gt;8,IF(2024-YEAR(F155)&lt;=12,20*(1-((2024-YEAR(F155))-8)*0.2),0))),0)</f>
        <v>0</v>
      </c>
      <c r="P168" s="109"/>
    </row>
    <row r="169" spans="1:16" x14ac:dyDescent="0.2">
      <c r="A169" s="9"/>
      <c r="B169" s="13"/>
      <c r="C169" s="96" t="s">
        <v>165</v>
      </c>
      <c r="D169" s="15" t="s">
        <v>63</v>
      </c>
      <c r="E169" s="15" t="s">
        <v>63</v>
      </c>
      <c r="F169" s="16" t="s">
        <v>63</v>
      </c>
      <c r="G169" s="15" t="s">
        <v>63</v>
      </c>
      <c r="H169" s="15" t="s">
        <v>63</v>
      </c>
      <c r="I169" s="16" t="s">
        <v>63</v>
      </c>
      <c r="J169" s="15" t="s">
        <v>63</v>
      </c>
      <c r="K169" s="15" t="s">
        <v>63</v>
      </c>
      <c r="L169" s="15" t="s">
        <v>63</v>
      </c>
      <c r="M169" s="15" t="s">
        <v>63</v>
      </c>
      <c r="N169" s="17"/>
      <c r="O169" s="99">
        <f>IF(N169="DA",IF(2024-YEAR(F155)&lt;=8,20,IF(2024-YEAR(F155)&gt;8,IF(2024-YEAR(F155)&lt;=12,20*(1-((2024-YEAR(F155))-8)*0.2),0))),0)</f>
        <v>0</v>
      </c>
      <c r="P169" s="109"/>
    </row>
    <row r="170" spans="1:16" x14ac:dyDescent="0.2">
      <c r="A170" s="9"/>
      <c r="B170" s="13"/>
      <c r="C170" s="95" t="s">
        <v>166</v>
      </c>
      <c r="D170" s="15" t="s">
        <v>63</v>
      </c>
      <c r="E170" s="15" t="s">
        <v>63</v>
      </c>
      <c r="F170" s="16" t="s">
        <v>63</v>
      </c>
      <c r="G170" s="15" t="s">
        <v>63</v>
      </c>
      <c r="H170" s="15" t="s">
        <v>63</v>
      </c>
      <c r="I170" s="16" t="s">
        <v>63</v>
      </c>
      <c r="J170" s="15" t="s">
        <v>63</v>
      </c>
      <c r="K170" s="15" t="s">
        <v>63</v>
      </c>
      <c r="L170" s="15" t="s">
        <v>63</v>
      </c>
      <c r="M170" s="15" t="s">
        <v>63</v>
      </c>
      <c r="N170" s="17"/>
      <c r="O170" s="99">
        <f>IF(N170="DA",IF(2024-YEAR(F155)&lt;=8,20,IF(2024-YEAR(F155)&gt;8,IF(2024-YEAR(F155)&lt;=12,20*(1-((2024-YEAR(F155))-8)*0.2),0))),0)</f>
        <v>0</v>
      </c>
      <c r="P170" s="109"/>
    </row>
    <row r="171" spans="1:16" x14ac:dyDescent="0.2">
      <c r="A171" s="9">
        <v>28</v>
      </c>
      <c r="B171" s="10" t="s">
        <v>22</v>
      </c>
      <c r="C171" s="138" t="s">
        <v>139</v>
      </c>
      <c r="D171" s="139"/>
      <c r="E171" s="139"/>
      <c r="F171" s="139"/>
      <c r="G171" s="139"/>
      <c r="H171" s="139"/>
      <c r="I171" s="139"/>
      <c r="J171" s="139"/>
      <c r="K171" s="139"/>
      <c r="L171" s="139"/>
      <c r="M171" s="139"/>
      <c r="N171" s="140"/>
      <c r="O171" s="99">
        <f>O172+O179</f>
        <v>0</v>
      </c>
      <c r="P171" s="108"/>
    </row>
    <row r="172" spans="1:16" x14ac:dyDescent="0.2">
      <c r="A172" s="9"/>
      <c r="B172" s="13"/>
      <c r="C172" s="11" t="s">
        <v>122</v>
      </c>
      <c r="D172" s="119"/>
      <c r="E172" s="119"/>
      <c r="F172" s="80"/>
      <c r="G172" s="119"/>
      <c r="H172" s="119"/>
      <c r="I172" s="74"/>
      <c r="J172" s="119"/>
      <c r="K172" s="94"/>
      <c r="L172" s="94"/>
      <c r="M172" s="119"/>
      <c r="N172" s="12" t="s">
        <v>63</v>
      </c>
      <c r="O172" s="99">
        <f>IF(K172="DA",IF(L172="DA",SUM(O173:O174),0),0)</f>
        <v>0</v>
      </c>
      <c r="P172" s="109"/>
    </row>
    <row r="173" spans="1:16" ht="24" x14ac:dyDescent="0.2">
      <c r="A173" s="9"/>
      <c r="B173" s="13"/>
      <c r="C173" s="83" t="s">
        <v>129</v>
      </c>
      <c r="D173" s="15" t="s">
        <v>63</v>
      </c>
      <c r="E173" s="15" t="s">
        <v>63</v>
      </c>
      <c r="F173" s="16" t="s">
        <v>63</v>
      </c>
      <c r="G173" s="15" t="s">
        <v>63</v>
      </c>
      <c r="H173" s="15" t="s">
        <v>63</v>
      </c>
      <c r="I173" s="16" t="s">
        <v>63</v>
      </c>
      <c r="J173" s="15" t="s">
        <v>63</v>
      </c>
      <c r="K173" s="15" t="s">
        <v>63</v>
      </c>
      <c r="L173" s="15" t="s">
        <v>63</v>
      </c>
      <c r="M173" s="15" t="s">
        <v>63</v>
      </c>
      <c r="N173" s="17"/>
      <c r="O173" s="99">
        <f>IF(N173="DA",IF(2024-YEAR(F172)&lt;=8,15,IF(2024-YEAR(F172)&gt;8,IF(2024-YEAR(F172)&lt;=12,15*(1-((2024-YEAR(F172))-8)*0.2),0))),0)</f>
        <v>0</v>
      </c>
      <c r="P173" s="109"/>
    </row>
    <row r="174" spans="1:16" x14ac:dyDescent="0.2">
      <c r="A174" s="9"/>
      <c r="B174" s="13"/>
      <c r="C174" s="83" t="s">
        <v>130</v>
      </c>
      <c r="D174" s="15" t="s">
        <v>63</v>
      </c>
      <c r="E174" s="15" t="s">
        <v>63</v>
      </c>
      <c r="F174" s="16" t="s">
        <v>63</v>
      </c>
      <c r="G174" s="15" t="s">
        <v>63</v>
      </c>
      <c r="H174" s="15" t="s">
        <v>63</v>
      </c>
      <c r="I174" s="16" t="s">
        <v>63</v>
      </c>
      <c r="J174" s="15" t="s">
        <v>63</v>
      </c>
      <c r="K174" s="15" t="s">
        <v>63</v>
      </c>
      <c r="L174" s="15" t="s">
        <v>63</v>
      </c>
      <c r="M174" s="15" t="s">
        <v>63</v>
      </c>
      <c r="N174" s="12" t="s">
        <v>63</v>
      </c>
      <c r="O174" s="99">
        <f>SUM(O175:O178)</f>
        <v>0</v>
      </c>
      <c r="P174" s="109"/>
    </row>
    <row r="175" spans="1:16" x14ac:dyDescent="0.2">
      <c r="A175" s="9"/>
      <c r="B175" s="13"/>
      <c r="C175" s="86" t="s">
        <v>126</v>
      </c>
      <c r="D175" s="15" t="s">
        <v>63</v>
      </c>
      <c r="E175" s="15" t="s">
        <v>63</v>
      </c>
      <c r="F175" s="16" t="s">
        <v>63</v>
      </c>
      <c r="G175" s="15" t="s">
        <v>63</v>
      </c>
      <c r="H175" s="15" t="s">
        <v>63</v>
      </c>
      <c r="I175" s="16" t="s">
        <v>63</v>
      </c>
      <c r="J175" s="15" t="s">
        <v>63</v>
      </c>
      <c r="K175" s="15" t="s">
        <v>63</v>
      </c>
      <c r="L175" s="15" t="s">
        <v>63</v>
      </c>
      <c r="M175" s="15" t="s">
        <v>63</v>
      </c>
      <c r="N175" s="17"/>
      <c r="O175" s="99">
        <f>IF(N175="DA",IF(2024-YEAR(F172)&lt;=8,25,IF(2024-YEAR(F172)&gt;8,IF(2024-YEAR(F172)&lt;=12,25*(1-((2024-YEAR(F172))-8)*0.2),0))),0)</f>
        <v>0</v>
      </c>
      <c r="P175" s="109"/>
    </row>
    <row r="176" spans="1:16" ht="24" x14ac:dyDescent="0.2">
      <c r="A176" s="9"/>
      <c r="B176" s="13"/>
      <c r="C176" s="21" t="s">
        <v>123</v>
      </c>
      <c r="D176" s="15" t="s">
        <v>63</v>
      </c>
      <c r="E176" s="15" t="s">
        <v>63</v>
      </c>
      <c r="F176" s="16" t="s">
        <v>63</v>
      </c>
      <c r="G176" s="15" t="s">
        <v>63</v>
      </c>
      <c r="H176" s="15" t="s">
        <v>63</v>
      </c>
      <c r="I176" s="16" t="s">
        <v>63</v>
      </c>
      <c r="J176" s="15" t="s">
        <v>63</v>
      </c>
      <c r="K176" s="15" t="s">
        <v>63</v>
      </c>
      <c r="L176" s="15" t="s">
        <v>63</v>
      </c>
      <c r="M176" s="15" t="s">
        <v>63</v>
      </c>
      <c r="N176" s="17"/>
      <c r="O176" s="99">
        <f>IF(N176="DA",IF(2024-YEAR(F172)&lt;=8,25+5,IF(2024-YEAR(F172)&gt;8,IF(2024-YEAR(F172)&lt;=12,(25+5)*(1-((2024-YEAR(F172))-8)*0.2),0))),0)</f>
        <v>0</v>
      </c>
      <c r="P176" s="109"/>
    </row>
    <row r="177" spans="1:16" ht="24" x14ac:dyDescent="0.2">
      <c r="A177" s="9"/>
      <c r="B177" s="13"/>
      <c r="C177" s="21" t="s">
        <v>124</v>
      </c>
      <c r="D177" s="15" t="s">
        <v>63</v>
      </c>
      <c r="E177" s="15" t="s">
        <v>63</v>
      </c>
      <c r="F177" s="16" t="s">
        <v>63</v>
      </c>
      <c r="G177" s="15" t="s">
        <v>63</v>
      </c>
      <c r="H177" s="15" t="s">
        <v>63</v>
      </c>
      <c r="I177" s="16" t="s">
        <v>63</v>
      </c>
      <c r="J177" s="15" t="s">
        <v>63</v>
      </c>
      <c r="K177" s="15" t="s">
        <v>63</v>
      </c>
      <c r="L177" s="15" t="s">
        <v>63</v>
      </c>
      <c r="M177" s="15" t="s">
        <v>63</v>
      </c>
      <c r="N177" s="17"/>
      <c r="O177" s="99">
        <f>IF(N177="DA",IF(2024-YEAR(F172)&lt;=8,25+10,IF(2024-YEAR(F172)&gt;8,IF(2024-YEAR(F172)&lt;=12,(25+10)*(1-((2024-YEAR(F172))-8)*0.2),0))),0)</f>
        <v>0</v>
      </c>
      <c r="P177" s="109"/>
    </row>
    <row r="178" spans="1:16" ht="24" x14ac:dyDescent="0.2">
      <c r="A178" s="9"/>
      <c r="B178" s="13"/>
      <c r="C178" s="21" t="s">
        <v>125</v>
      </c>
      <c r="D178" s="15" t="s">
        <v>63</v>
      </c>
      <c r="E178" s="15" t="s">
        <v>63</v>
      </c>
      <c r="F178" s="16" t="s">
        <v>63</v>
      </c>
      <c r="G178" s="15" t="s">
        <v>63</v>
      </c>
      <c r="H178" s="15" t="s">
        <v>63</v>
      </c>
      <c r="I178" s="16" t="s">
        <v>63</v>
      </c>
      <c r="J178" s="15" t="s">
        <v>63</v>
      </c>
      <c r="K178" s="15" t="s">
        <v>63</v>
      </c>
      <c r="L178" s="15" t="s">
        <v>63</v>
      </c>
      <c r="M178" s="15" t="s">
        <v>63</v>
      </c>
      <c r="N178" s="17"/>
      <c r="O178" s="99">
        <f>IF(N178="DA",IF(2024-YEAR(F172)&lt;=8,25+15,IF(2024-YEAR(F172)&gt;8,IF(2024-YEAR(F172)&lt;=12,(25+15)*(1-((2024-YEAR(F172))-8)*0.2),0))),0)</f>
        <v>0</v>
      </c>
      <c r="P178" s="109"/>
    </row>
    <row r="179" spans="1:16" x14ac:dyDescent="0.2">
      <c r="A179" s="9"/>
      <c r="B179" s="13"/>
      <c r="C179" s="84" t="s">
        <v>127</v>
      </c>
      <c r="D179" s="119"/>
      <c r="E179" s="119"/>
      <c r="F179" s="80"/>
      <c r="G179" s="119"/>
      <c r="H179" s="119"/>
      <c r="I179" s="74"/>
      <c r="J179" s="119"/>
      <c r="K179" s="94"/>
      <c r="L179" s="94"/>
      <c r="M179" s="74"/>
      <c r="N179" s="12" t="s">
        <v>63</v>
      </c>
      <c r="O179" s="99">
        <f>IF(K179="DA",IF(L179="DA",O180+O182+O181,0),0)</f>
        <v>0</v>
      </c>
      <c r="P179" s="109"/>
    </row>
    <row r="180" spans="1:16" x14ac:dyDescent="0.2">
      <c r="A180" s="9"/>
      <c r="B180" s="13"/>
      <c r="C180" s="85" t="s">
        <v>128</v>
      </c>
      <c r="D180" s="15" t="s">
        <v>63</v>
      </c>
      <c r="E180" s="15" t="s">
        <v>63</v>
      </c>
      <c r="F180" s="16" t="s">
        <v>63</v>
      </c>
      <c r="G180" s="15" t="s">
        <v>63</v>
      </c>
      <c r="H180" s="15" t="s">
        <v>63</v>
      </c>
      <c r="I180" s="16" t="s">
        <v>63</v>
      </c>
      <c r="J180" s="15" t="s">
        <v>63</v>
      </c>
      <c r="K180" s="15" t="s">
        <v>63</v>
      </c>
      <c r="L180" s="15" t="s">
        <v>63</v>
      </c>
      <c r="M180" s="15" t="s">
        <v>63</v>
      </c>
      <c r="N180" s="17"/>
      <c r="O180" s="99">
        <f>IF(N180="DA",IF(2024-YEAR(F179)&lt;=8,25,IF(2024-YEAR(F179)&gt;8,IF(2024-YEAR(F179)&lt;=12,25*(1-((2024-YEAR(F179))-8)*0.2),0))),0)</f>
        <v>0</v>
      </c>
      <c r="P180" s="109"/>
    </row>
    <row r="181" spans="1:16" ht="36" x14ac:dyDescent="0.2">
      <c r="A181" s="9"/>
      <c r="B181" s="13"/>
      <c r="C181" s="14" t="s">
        <v>24</v>
      </c>
      <c r="D181" s="15" t="s">
        <v>63</v>
      </c>
      <c r="E181" s="15" t="s">
        <v>63</v>
      </c>
      <c r="F181" s="16" t="s">
        <v>63</v>
      </c>
      <c r="G181" s="15" t="s">
        <v>63</v>
      </c>
      <c r="H181" s="15" t="s">
        <v>63</v>
      </c>
      <c r="I181" s="16" t="s">
        <v>63</v>
      </c>
      <c r="J181" s="15" t="s">
        <v>63</v>
      </c>
      <c r="K181" s="15" t="s">
        <v>63</v>
      </c>
      <c r="L181" s="15" t="s">
        <v>63</v>
      </c>
      <c r="M181" s="15" t="s">
        <v>63</v>
      </c>
      <c r="N181" s="17"/>
      <c r="O181" s="99">
        <f>IF(N181="DA",IF(2024-YEAR(F179)&lt;=8,50+SUM(O183:O194),IF(2024-YEAR(F179)&gt;8,IF(2024-YEAR(F179)&lt;=12,SUM(O183:O194)+50*(1-((2024-YEAR(F179))-8)*0.2),0))),0)</f>
        <v>0</v>
      </c>
      <c r="P181" s="110"/>
    </row>
    <row r="182" spans="1:16" x14ac:dyDescent="0.2">
      <c r="A182" s="9"/>
      <c r="B182" s="13"/>
      <c r="C182" s="14" t="s">
        <v>23</v>
      </c>
      <c r="D182" s="15" t="s">
        <v>63</v>
      </c>
      <c r="E182" s="15" t="s">
        <v>63</v>
      </c>
      <c r="F182" s="16" t="s">
        <v>63</v>
      </c>
      <c r="G182" s="15" t="s">
        <v>63</v>
      </c>
      <c r="H182" s="15" t="s">
        <v>63</v>
      </c>
      <c r="I182" s="16" t="s">
        <v>63</v>
      </c>
      <c r="J182" s="15" t="s">
        <v>63</v>
      </c>
      <c r="K182" s="15" t="s">
        <v>63</v>
      </c>
      <c r="L182" s="15" t="s">
        <v>63</v>
      </c>
      <c r="M182" s="15" t="s">
        <v>63</v>
      </c>
      <c r="N182" s="17"/>
      <c r="O182" s="99">
        <f>IF(2024-YEAR(F179)&lt;=8,N182*0.6,IF(2024-YEAR(F179)&gt;8,IF(2024-YEAR(F179)&lt;=12,N182*0.6*(1-((2024-YEAR(F179))-8)*0.2),0)))</f>
        <v>0</v>
      </c>
      <c r="P182" s="109"/>
    </row>
    <row r="183" spans="1:16" x14ac:dyDescent="0.2">
      <c r="A183" s="9"/>
      <c r="B183" s="13"/>
      <c r="C183" s="95" t="s">
        <v>155</v>
      </c>
      <c r="D183" s="15" t="s">
        <v>63</v>
      </c>
      <c r="E183" s="15" t="s">
        <v>63</v>
      </c>
      <c r="F183" s="16" t="s">
        <v>63</v>
      </c>
      <c r="G183" s="15" t="s">
        <v>63</v>
      </c>
      <c r="H183" s="15" t="s">
        <v>63</v>
      </c>
      <c r="I183" s="16" t="s">
        <v>63</v>
      </c>
      <c r="J183" s="15" t="s">
        <v>63</v>
      </c>
      <c r="K183" s="15" t="s">
        <v>63</v>
      </c>
      <c r="L183" s="15" t="s">
        <v>63</v>
      </c>
      <c r="M183" s="15" t="s">
        <v>63</v>
      </c>
      <c r="N183" s="17"/>
      <c r="O183" s="99">
        <f t="shared" ref="O183:O194" si="3">IF(N183="DA",IF(2024-YEAR(F179)&lt;=8,20,IF(2024-YEAR(F179)&gt;8,IF(2024-YEAR(F179)&lt;=12,20*(1-((2024-YEAR(F179))-8)*0.2),0))),0)</f>
        <v>0</v>
      </c>
      <c r="P183" s="110"/>
    </row>
    <row r="184" spans="1:16" x14ac:dyDescent="0.2">
      <c r="A184" s="9"/>
      <c r="B184" s="13"/>
      <c r="C184" s="95" t="s">
        <v>156</v>
      </c>
      <c r="D184" s="15" t="s">
        <v>63</v>
      </c>
      <c r="E184" s="15" t="s">
        <v>63</v>
      </c>
      <c r="F184" s="16" t="s">
        <v>63</v>
      </c>
      <c r="G184" s="15" t="s">
        <v>63</v>
      </c>
      <c r="H184" s="15" t="s">
        <v>63</v>
      </c>
      <c r="I184" s="16" t="s">
        <v>63</v>
      </c>
      <c r="J184" s="15" t="s">
        <v>63</v>
      </c>
      <c r="K184" s="15" t="s">
        <v>63</v>
      </c>
      <c r="L184" s="15" t="s">
        <v>63</v>
      </c>
      <c r="M184" s="15" t="s">
        <v>63</v>
      </c>
      <c r="N184" s="17"/>
      <c r="O184" s="99">
        <f>IF(N184="DA",IF(2024-YEAR(F179)&lt;=8,20,IF(2024-YEAR(F179)&gt;8,IF(2024-YEAR(F179)&lt;=12,20*(1-((2024-YEAR(F179))-8)*0.2),0))),0)</f>
        <v>0</v>
      </c>
      <c r="P184" s="110"/>
    </row>
    <row r="185" spans="1:16" x14ac:dyDescent="0.2">
      <c r="A185" s="9"/>
      <c r="B185" s="13"/>
      <c r="C185" s="95" t="s">
        <v>157</v>
      </c>
      <c r="D185" s="15" t="s">
        <v>63</v>
      </c>
      <c r="E185" s="15" t="s">
        <v>63</v>
      </c>
      <c r="F185" s="16" t="s">
        <v>63</v>
      </c>
      <c r="G185" s="15" t="s">
        <v>63</v>
      </c>
      <c r="H185" s="15" t="s">
        <v>63</v>
      </c>
      <c r="I185" s="16" t="s">
        <v>63</v>
      </c>
      <c r="J185" s="15" t="s">
        <v>63</v>
      </c>
      <c r="K185" s="15" t="s">
        <v>63</v>
      </c>
      <c r="L185" s="15" t="s">
        <v>63</v>
      </c>
      <c r="M185" s="15" t="s">
        <v>63</v>
      </c>
      <c r="N185" s="17"/>
      <c r="O185" s="99">
        <f>IF(N185="DA",IF(2024-YEAR(F179)&lt;=8,20,IF(2024-YEAR(F179)&gt;8,IF(2024-YEAR(F179)&lt;=12,20*(1-((2024-YEAR(F179))-8)*0.2),0))),0)</f>
        <v>0</v>
      </c>
      <c r="P185" s="110"/>
    </row>
    <row r="186" spans="1:16" x14ac:dyDescent="0.2">
      <c r="A186" s="9"/>
      <c r="B186" s="13"/>
      <c r="C186" s="95" t="s">
        <v>158</v>
      </c>
      <c r="D186" s="15" t="s">
        <v>63</v>
      </c>
      <c r="E186" s="15" t="s">
        <v>63</v>
      </c>
      <c r="F186" s="16" t="s">
        <v>63</v>
      </c>
      <c r="G186" s="15" t="s">
        <v>63</v>
      </c>
      <c r="H186" s="15" t="s">
        <v>63</v>
      </c>
      <c r="I186" s="16" t="s">
        <v>63</v>
      </c>
      <c r="J186" s="15" t="s">
        <v>63</v>
      </c>
      <c r="K186" s="15" t="s">
        <v>63</v>
      </c>
      <c r="L186" s="15" t="s">
        <v>63</v>
      </c>
      <c r="M186" s="15" t="s">
        <v>63</v>
      </c>
      <c r="N186" s="17"/>
      <c r="O186" s="99">
        <f>IF(N186="DA",IF(2024-YEAR(F179)&lt;=8,20,IF(2024-YEAR(F179)&gt;8,IF(2024-YEAR(F179)&lt;=12,20*(1-((2024-YEAR(F179))-8)*0.2),0))),0)</f>
        <v>0</v>
      </c>
      <c r="P186" s="110"/>
    </row>
    <row r="187" spans="1:16" x14ac:dyDescent="0.2">
      <c r="A187" s="9"/>
      <c r="B187" s="13"/>
      <c r="C187" s="95" t="s">
        <v>159</v>
      </c>
      <c r="D187" s="15" t="s">
        <v>63</v>
      </c>
      <c r="E187" s="15" t="s">
        <v>63</v>
      </c>
      <c r="F187" s="16" t="s">
        <v>63</v>
      </c>
      <c r="G187" s="15" t="s">
        <v>63</v>
      </c>
      <c r="H187" s="15" t="s">
        <v>63</v>
      </c>
      <c r="I187" s="16" t="s">
        <v>63</v>
      </c>
      <c r="J187" s="15" t="s">
        <v>63</v>
      </c>
      <c r="K187" s="15" t="s">
        <v>63</v>
      </c>
      <c r="L187" s="15" t="s">
        <v>63</v>
      </c>
      <c r="M187" s="15" t="s">
        <v>63</v>
      </c>
      <c r="N187" s="17"/>
      <c r="O187" s="99">
        <f>IF(N187="DA",IF(2024-YEAR(F179)&lt;=8,20,IF(2024-YEAR(F179)&gt;8,IF(2024-YEAR(F179)&lt;=12,20*(1-((2024-YEAR(F179))-8)*0.2),0))),0)</f>
        <v>0</v>
      </c>
      <c r="P187" s="110"/>
    </row>
    <row r="188" spans="1:16" x14ac:dyDescent="0.2">
      <c r="A188" s="9"/>
      <c r="B188" s="13"/>
      <c r="C188" s="95" t="s">
        <v>160</v>
      </c>
      <c r="D188" s="15" t="s">
        <v>63</v>
      </c>
      <c r="E188" s="15" t="s">
        <v>63</v>
      </c>
      <c r="F188" s="16" t="s">
        <v>63</v>
      </c>
      <c r="G188" s="15" t="s">
        <v>63</v>
      </c>
      <c r="H188" s="15" t="s">
        <v>63</v>
      </c>
      <c r="I188" s="16" t="s">
        <v>63</v>
      </c>
      <c r="J188" s="15" t="s">
        <v>63</v>
      </c>
      <c r="K188" s="15" t="s">
        <v>63</v>
      </c>
      <c r="L188" s="15" t="s">
        <v>63</v>
      </c>
      <c r="M188" s="15" t="s">
        <v>63</v>
      </c>
      <c r="N188" s="17"/>
      <c r="O188" s="99">
        <f>IF(N188="DA",IF(2024-YEAR(F179)&lt;=8,20,IF(2024-YEAR(F179)&gt;8,IF(2024-YEAR(F179)&lt;=12,20*(1-((2024-YEAR(F179))-8)*0.2),0))),0)</f>
        <v>0</v>
      </c>
      <c r="P188" s="110"/>
    </row>
    <row r="189" spans="1:16" x14ac:dyDescent="0.2">
      <c r="A189" s="9"/>
      <c r="B189" s="13"/>
      <c r="C189" s="95" t="s">
        <v>161</v>
      </c>
      <c r="D189" s="15" t="s">
        <v>63</v>
      </c>
      <c r="E189" s="15" t="s">
        <v>63</v>
      </c>
      <c r="F189" s="16" t="s">
        <v>63</v>
      </c>
      <c r="G189" s="15" t="s">
        <v>63</v>
      </c>
      <c r="H189" s="15" t="s">
        <v>63</v>
      </c>
      <c r="I189" s="16" t="s">
        <v>63</v>
      </c>
      <c r="J189" s="15" t="s">
        <v>63</v>
      </c>
      <c r="K189" s="15" t="s">
        <v>63</v>
      </c>
      <c r="L189" s="15" t="s">
        <v>63</v>
      </c>
      <c r="M189" s="15" t="s">
        <v>63</v>
      </c>
      <c r="N189" s="17"/>
      <c r="O189" s="99">
        <f>IF(N189="DA",IF(2024-YEAR(F179)&lt;=8,20,IF(2024-YEAR(F179)&gt;8,IF(2024-YEAR(F179)&lt;=12,20*(1-((2024-YEAR(F179))-8)*0.2),0))),0)</f>
        <v>0</v>
      </c>
      <c r="P189" s="110"/>
    </row>
    <row r="190" spans="1:16" x14ac:dyDescent="0.2">
      <c r="A190" s="9"/>
      <c r="B190" s="13"/>
      <c r="C190" s="95" t="s">
        <v>162</v>
      </c>
      <c r="D190" s="15" t="s">
        <v>63</v>
      </c>
      <c r="E190" s="15" t="s">
        <v>63</v>
      </c>
      <c r="F190" s="16" t="s">
        <v>63</v>
      </c>
      <c r="G190" s="15" t="s">
        <v>63</v>
      </c>
      <c r="H190" s="15" t="s">
        <v>63</v>
      </c>
      <c r="I190" s="16" t="s">
        <v>63</v>
      </c>
      <c r="J190" s="15" t="s">
        <v>63</v>
      </c>
      <c r="K190" s="15" t="s">
        <v>63</v>
      </c>
      <c r="L190" s="15" t="s">
        <v>63</v>
      </c>
      <c r="M190" s="15" t="s">
        <v>63</v>
      </c>
      <c r="N190" s="17"/>
      <c r="O190" s="99">
        <f>IF(N190="DA",IF(2024-YEAR(F179)&lt;=8,20,IF(2024-YEAR(F179)&gt;8,IF(2024-YEAR(F179)&lt;=12,20*(1-((2024-YEAR(F179))-8)*0.2),0))),0)</f>
        <v>0</v>
      </c>
      <c r="P190" s="110"/>
    </row>
    <row r="191" spans="1:16" x14ac:dyDescent="0.2">
      <c r="A191" s="9"/>
      <c r="B191" s="13"/>
      <c r="C191" s="95" t="s">
        <v>163</v>
      </c>
      <c r="D191" s="15" t="s">
        <v>63</v>
      </c>
      <c r="E191" s="15" t="s">
        <v>63</v>
      </c>
      <c r="F191" s="16" t="s">
        <v>63</v>
      </c>
      <c r="G191" s="15" t="s">
        <v>63</v>
      </c>
      <c r="H191" s="15" t="s">
        <v>63</v>
      </c>
      <c r="I191" s="16" t="s">
        <v>63</v>
      </c>
      <c r="J191" s="15" t="s">
        <v>63</v>
      </c>
      <c r="K191" s="15" t="s">
        <v>63</v>
      </c>
      <c r="L191" s="15" t="s">
        <v>63</v>
      </c>
      <c r="M191" s="15" t="s">
        <v>63</v>
      </c>
      <c r="N191" s="17"/>
      <c r="O191" s="99">
        <f>IF(N191="DA",IF(2024-YEAR(F179)&lt;=8,20,IF(2024-YEAR(F179)&gt;8,IF(2024-YEAR(F179)&lt;=12,20*(1-((2024-YEAR(F179))-8)*0.2),0))),0)</f>
        <v>0</v>
      </c>
      <c r="P191" s="110"/>
    </row>
    <row r="192" spans="1:16" x14ac:dyDescent="0.2">
      <c r="A192" s="9"/>
      <c r="B192" s="13"/>
      <c r="C192" s="95" t="s">
        <v>164</v>
      </c>
      <c r="D192" s="15" t="s">
        <v>63</v>
      </c>
      <c r="E192" s="15" t="s">
        <v>63</v>
      </c>
      <c r="F192" s="16" t="s">
        <v>63</v>
      </c>
      <c r="G192" s="15" t="s">
        <v>63</v>
      </c>
      <c r="H192" s="15" t="s">
        <v>63</v>
      </c>
      <c r="I192" s="16" t="s">
        <v>63</v>
      </c>
      <c r="J192" s="15" t="s">
        <v>63</v>
      </c>
      <c r="K192" s="15" t="s">
        <v>63</v>
      </c>
      <c r="L192" s="15" t="s">
        <v>63</v>
      </c>
      <c r="M192" s="15" t="s">
        <v>63</v>
      </c>
      <c r="N192" s="17"/>
      <c r="O192" s="99">
        <f>IF(N192="DA",IF(2024-YEAR(F179)&lt;=8,20,IF(2024-YEAR(F179)&gt;8,IF(2024-YEAR(F179)&lt;=12,20*(1-((2024-YEAR(F179))-8)*0.2),0))),0)</f>
        <v>0</v>
      </c>
      <c r="P192" s="110"/>
    </row>
    <row r="193" spans="1:16" x14ac:dyDescent="0.2">
      <c r="A193" s="9"/>
      <c r="B193" s="13"/>
      <c r="C193" s="96" t="s">
        <v>165</v>
      </c>
      <c r="D193" s="15" t="s">
        <v>63</v>
      </c>
      <c r="E193" s="15" t="s">
        <v>63</v>
      </c>
      <c r="F193" s="16" t="s">
        <v>63</v>
      </c>
      <c r="G193" s="15" t="s">
        <v>63</v>
      </c>
      <c r="H193" s="15" t="s">
        <v>63</v>
      </c>
      <c r="I193" s="16" t="s">
        <v>63</v>
      </c>
      <c r="J193" s="15" t="s">
        <v>63</v>
      </c>
      <c r="K193" s="15" t="s">
        <v>63</v>
      </c>
      <c r="L193" s="15" t="s">
        <v>63</v>
      </c>
      <c r="M193" s="15" t="s">
        <v>63</v>
      </c>
      <c r="N193" s="17"/>
      <c r="O193" s="99">
        <f>IF(N193="DA",IF(2024-YEAR(F179)&lt;=8,20,IF(2024-YEAR(F179)&gt;8,IF(2024-YEAR(F179)&lt;=12,20*(1-((2024-YEAR(F179))-8)*0.2),0))),0)</f>
        <v>0</v>
      </c>
      <c r="P193" s="110"/>
    </row>
    <row r="194" spans="1:16" x14ac:dyDescent="0.2">
      <c r="A194" s="9"/>
      <c r="B194" s="13"/>
      <c r="C194" s="95" t="s">
        <v>166</v>
      </c>
      <c r="D194" s="15" t="s">
        <v>63</v>
      </c>
      <c r="E194" s="15" t="s">
        <v>63</v>
      </c>
      <c r="F194" s="16" t="s">
        <v>63</v>
      </c>
      <c r="G194" s="15" t="s">
        <v>63</v>
      </c>
      <c r="H194" s="15" t="s">
        <v>63</v>
      </c>
      <c r="I194" s="16" t="s">
        <v>63</v>
      </c>
      <c r="J194" s="15" t="s">
        <v>63</v>
      </c>
      <c r="K194" s="15" t="s">
        <v>63</v>
      </c>
      <c r="L194" s="15" t="s">
        <v>63</v>
      </c>
      <c r="M194" s="15" t="s">
        <v>63</v>
      </c>
      <c r="N194" s="17"/>
      <c r="O194" s="99">
        <f>IF(N194="DA",IF(2024-YEAR(F179)&lt;=8,20,IF(2024-YEAR(F179)&gt;8,IF(2024-YEAR(F179)&lt;=12,20*(1-((2024-YEAR(F179))-8)*0.2),0))),0)</f>
        <v>0</v>
      </c>
      <c r="P194" s="110"/>
    </row>
    <row r="195" spans="1:16" ht="48" x14ac:dyDescent="0.2">
      <c r="A195" s="9">
        <v>29</v>
      </c>
      <c r="B195" s="24" t="s">
        <v>25</v>
      </c>
      <c r="C195" s="25" t="s">
        <v>26</v>
      </c>
      <c r="D195" s="73"/>
      <c r="E195" s="73"/>
      <c r="F195" s="74"/>
      <c r="G195" s="75"/>
      <c r="H195" s="73"/>
      <c r="I195" s="74"/>
      <c r="J195" s="76"/>
      <c r="K195" s="97"/>
      <c r="L195" s="97"/>
      <c r="M195" s="78"/>
      <c r="N195" s="12" t="s">
        <v>63</v>
      </c>
      <c r="O195" s="99">
        <f>IF(K195="DA",IF(L195="DA",IF(2024-YEAR(F195)&lt;=8,6,IF(2024-YEAR(F195)&gt;8,IF(2024-YEAR(F195)&lt;=12,6*(1-((2024-YEAR(F195))-8)*0.2),0))),0),0)</f>
        <v>0</v>
      </c>
      <c r="P195" s="111"/>
    </row>
    <row r="196" spans="1:16" ht="48" x14ac:dyDescent="0.2">
      <c r="A196" s="9"/>
      <c r="B196" s="13"/>
      <c r="C196" s="25" t="s">
        <v>27</v>
      </c>
      <c r="D196" s="73"/>
      <c r="E196" s="73"/>
      <c r="F196" s="74"/>
      <c r="G196" s="75"/>
      <c r="H196" s="73"/>
      <c r="I196" s="74"/>
      <c r="J196" s="76"/>
      <c r="K196" s="97"/>
      <c r="L196" s="97"/>
      <c r="M196" s="78"/>
      <c r="N196" s="12" t="s">
        <v>63</v>
      </c>
      <c r="O196" s="99">
        <f>IF(K196="DA",IF(L196="DA",IF(2024-YEAR(F196)&lt;=8,4,IF(2024-YEAR(F196)&gt;8,IF(2024-YEAR(F196)&lt;=12,4*(1-((2024-YEAR(F196))-8)*0.2),0))),0),0)</f>
        <v>0</v>
      </c>
      <c r="P196" s="111"/>
    </row>
    <row r="197" spans="1:16" ht="36" x14ac:dyDescent="0.2">
      <c r="A197" s="9">
        <v>30</v>
      </c>
      <c r="B197" s="26" t="s">
        <v>82</v>
      </c>
      <c r="C197" s="27" t="s">
        <v>28</v>
      </c>
      <c r="D197" s="73"/>
      <c r="E197" s="73"/>
      <c r="F197" s="74"/>
      <c r="G197" s="75"/>
      <c r="H197" s="73"/>
      <c r="I197" s="74"/>
      <c r="J197" s="76"/>
      <c r="K197" s="97"/>
      <c r="L197" s="97"/>
      <c r="M197" s="78"/>
      <c r="N197" s="12" t="s">
        <v>63</v>
      </c>
      <c r="O197" s="99">
        <f>IF(K197="DA",IF(L197="DA",IF(2024-YEAR(F197)&lt;=8,40,IF(2024-YEAR(F197)&gt;8,IF(2024-YEAR(F197)&lt;=12,40*(1-((2024-YEAR(F197))-8)*0.2),0))),0),0)</f>
        <v>0</v>
      </c>
      <c r="P197" s="111"/>
    </row>
    <row r="198" spans="1:16" ht="36" x14ac:dyDescent="0.2">
      <c r="A198" s="9"/>
      <c r="B198" s="13"/>
      <c r="C198" s="27" t="s">
        <v>29</v>
      </c>
      <c r="D198" s="73"/>
      <c r="E198" s="73"/>
      <c r="F198" s="74"/>
      <c r="G198" s="75"/>
      <c r="H198" s="73"/>
      <c r="I198" s="74"/>
      <c r="J198" s="76"/>
      <c r="K198" s="97"/>
      <c r="L198" s="97"/>
      <c r="M198" s="78"/>
      <c r="N198" s="12" t="s">
        <v>63</v>
      </c>
      <c r="O198" s="99">
        <f>IF(K198="DA",IF(L198="DA",IF(2024-YEAR(F198)&lt;=8,15,IF(2024-YEAR(F198)&gt;8,IF(2024-YEAR(F198)&lt;=12,15*(1-((2024-YEAR(F198))-8)*0.2),0))),0),0)</f>
        <v>0</v>
      </c>
      <c r="P198" s="111"/>
    </row>
    <row r="199" spans="1:16" ht="50.25" customHeight="1" x14ac:dyDescent="0.2">
      <c r="A199" s="9"/>
      <c r="B199" s="13"/>
      <c r="C199" s="27" t="s">
        <v>92</v>
      </c>
      <c r="D199" s="73"/>
      <c r="E199" s="73"/>
      <c r="F199" s="74"/>
      <c r="G199" s="75"/>
      <c r="H199" s="73"/>
      <c r="I199" s="74"/>
      <c r="J199" s="76"/>
      <c r="K199" s="97"/>
      <c r="L199" s="97"/>
      <c r="M199" s="78"/>
      <c r="N199" s="12" t="s">
        <v>63</v>
      </c>
      <c r="O199" s="99">
        <f>IF(K199="DA",IF(L199="DA",IF(2024-YEAR(F199)&lt;=8,5,IF(2024-YEAR(F199)&gt;8,IF(2024-YEAR(F199)&lt;=12,5*(1-((2024-YEAR(F199))-8)*0.2),0))),0),0)</f>
        <v>0</v>
      </c>
      <c r="P199" s="111"/>
    </row>
    <row r="200" spans="1:16" ht="48" x14ac:dyDescent="0.2">
      <c r="A200" s="9"/>
      <c r="B200" s="13"/>
      <c r="C200" s="27" t="s">
        <v>93</v>
      </c>
      <c r="D200" s="73"/>
      <c r="E200" s="73"/>
      <c r="F200" s="74"/>
      <c r="G200" s="75"/>
      <c r="H200" s="73"/>
      <c r="I200" s="74"/>
      <c r="J200" s="76"/>
      <c r="K200" s="97"/>
      <c r="L200" s="97"/>
      <c r="M200" s="78"/>
      <c r="N200" s="12" t="s">
        <v>63</v>
      </c>
      <c r="O200" s="99">
        <f>IF(K200="DA",IF(L200="DA",IF(2024-YEAR(F200)&lt;=8,6,IF(2024-YEAR(F200)&gt;8,IF(2024-YEAR(F200)&lt;=12,6*(1-((2024-YEAR(F200))-8)*0.2),0))),0),0)</f>
        <v>0</v>
      </c>
      <c r="P200" s="111"/>
    </row>
    <row r="201" spans="1:16" ht="36" x14ac:dyDescent="0.2">
      <c r="A201" s="9"/>
      <c r="B201" s="13"/>
      <c r="C201" s="27" t="s">
        <v>30</v>
      </c>
      <c r="D201" s="73"/>
      <c r="E201" s="73"/>
      <c r="F201" s="74"/>
      <c r="G201" s="75"/>
      <c r="H201" s="73"/>
      <c r="I201" s="74"/>
      <c r="J201" s="76"/>
      <c r="K201" s="97"/>
      <c r="L201" s="97"/>
      <c r="M201" s="78"/>
      <c r="N201" s="12" t="s">
        <v>63</v>
      </c>
      <c r="O201" s="99">
        <f>IF(K201="DA",IF(L201="DA",IF(2024-YEAR(F201)&lt;=8,5,IF(2024-YEAR(F201)&gt;8,IF(2024-YEAR(F201)&lt;=12,5*(1-((2024-YEAR(F201))-8)*0.2),0))),0),0)</f>
        <v>0</v>
      </c>
      <c r="P201" s="111"/>
    </row>
    <row r="202" spans="1:16" ht="36" x14ac:dyDescent="0.2">
      <c r="A202" s="9"/>
      <c r="B202" s="13"/>
      <c r="C202" s="27" t="s">
        <v>31</v>
      </c>
      <c r="D202" s="73"/>
      <c r="E202" s="73"/>
      <c r="F202" s="74"/>
      <c r="G202" s="75"/>
      <c r="H202" s="73"/>
      <c r="I202" s="74"/>
      <c r="J202" s="76"/>
      <c r="K202" s="97"/>
      <c r="L202" s="97"/>
      <c r="M202" s="78"/>
      <c r="N202" s="12" t="s">
        <v>63</v>
      </c>
      <c r="O202" s="99">
        <f>IF(K202="DA",IF(L202="DA",IF(2024-YEAR(F202)&lt;=8,7,IF(2024-YEAR(F202)&gt;8,IF(2024-YEAR(F202)&lt;=12,7*(1-((2024-YEAR(F202))-8)*0.2),0))),0),0)</f>
        <v>0</v>
      </c>
      <c r="P202" s="111"/>
    </row>
    <row r="203" spans="1:16" x14ac:dyDescent="0.2">
      <c r="A203" s="9"/>
      <c r="B203" s="13"/>
      <c r="C203" s="28" t="s">
        <v>32</v>
      </c>
      <c r="D203" s="15" t="s">
        <v>63</v>
      </c>
      <c r="E203" s="15" t="s">
        <v>63</v>
      </c>
      <c r="F203" s="16" t="s">
        <v>63</v>
      </c>
      <c r="G203" s="15" t="s">
        <v>63</v>
      </c>
      <c r="H203" s="15" t="s">
        <v>63</v>
      </c>
      <c r="I203" s="16" t="s">
        <v>63</v>
      </c>
      <c r="J203" s="15" t="s">
        <v>63</v>
      </c>
      <c r="K203" s="15" t="s">
        <v>63</v>
      </c>
      <c r="L203" s="15" t="s">
        <v>63</v>
      </c>
      <c r="M203" s="15" t="s">
        <v>63</v>
      </c>
      <c r="N203" s="17"/>
      <c r="O203" s="99">
        <f>IF(N203="DA",5,0)</f>
        <v>0</v>
      </c>
      <c r="P203" s="112"/>
    </row>
    <row r="204" spans="1:16" x14ac:dyDescent="0.2">
      <c r="A204" s="9"/>
      <c r="B204" s="13"/>
      <c r="C204" s="28" t="s">
        <v>33</v>
      </c>
      <c r="D204" s="15" t="s">
        <v>63</v>
      </c>
      <c r="E204" s="15" t="s">
        <v>63</v>
      </c>
      <c r="F204" s="16" t="s">
        <v>63</v>
      </c>
      <c r="G204" s="15" t="s">
        <v>63</v>
      </c>
      <c r="H204" s="15" t="s">
        <v>63</v>
      </c>
      <c r="I204" s="16" t="s">
        <v>63</v>
      </c>
      <c r="J204" s="15" t="s">
        <v>63</v>
      </c>
      <c r="K204" s="15" t="s">
        <v>63</v>
      </c>
      <c r="L204" s="15" t="s">
        <v>63</v>
      </c>
      <c r="M204" s="15" t="s">
        <v>63</v>
      </c>
      <c r="N204" s="17"/>
      <c r="O204" s="99">
        <f>IF(N204="DA",7,0)</f>
        <v>0</v>
      </c>
      <c r="P204" s="112"/>
    </row>
    <row r="205" spans="1:16" ht="24" x14ac:dyDescent="0.2">
      <c r="A205" s="9"/>
      <c r="B205" s="13"/>
      <c r="C205" s="28" t="s">
        <v>34</v>
      </c>
      <c r="D205" s="15" t="s">
        <v>63</v>
      </c>
      <c r="E205" s="15" t="s">
        <v>63</v>
      </c>
      <c r="F205" s="16" t="s">
        <v>63</v>
      </c>
      <c r="G205" s="15" t="s">
        <v>63</v>
      </c>
      <c r="H205" s="15" t="s">
        <v>63</v>
      </c>
      <c r="I205" s="16" t="s">
        <v>63</v>
      </c>
      <c r="J205" s="15" t="s">
        <v>63</v>
      </c>
      <c r="K205" s="15" t="s">
        <v>63</v>
      </c>
      <c r="L205" s="15" t="s">
        <v>63</v>
      </c>
      <c r="M205" s="15" t="s">
        <v>63</v>
      </c>
      <c r="N205" s="17"/>
      <c r="O205" s="99">
        <f t="shared" ref="O205:O211" si="4">IF(N205="DA",1,0)</f>
        <v>0</v>
      </c>
      <c r="P205" s="112"/>
    </row>
    <row r="206" spans="1:16" ht="24" x14ac:dyDescent="0.2">
      <c r="A206" s="9"/>
      <c r="B206" s="13"/>
      <c r="C206" s="28" t="s">
        <v>35</v>
      </c>
      <c r="D206" s="15" t="s">
        <v>63</v>
      </c>
      <c r="E206" s="15" t="s">
        <v>63</v>
      </c>
      <c r="F206" s="16" t="s">
        <v>63</v>
      </c>
      <c r="G206" s="15" t="s">
        <v>63</v>
      </c>
      <c r="H206" s="15" t="s">
        <v>63</v>
      </c>
      <c r="I206" s="16" t="s">
        <v>63</v>
      </c>
      <c r="J206" s="15" t="s">
        <v>63</v>
      </c>
      <c r="K206" s="15" t="s">
        <v>63</v>
      </c>
      <c r="L206" s="15" t="s">
        <v>63</v>
      </c>
      <c r="M206" s="15" t="s">
        <v>63</v>
      </c>
      <c r="N206" s="17"/>
      <c r="O206" s="99">
        <f t="shared" si="4"/>
        <v>0</v>
      </c>
      <c r="P206" s="112"/>
    </row>
    <row r="207" spans="1:16" x14ac:dyDescent="0.2">
      <c r="A207" s="9"/>
      <c r="B207" s="13"/>
      <c r="C207" s="28" t="s">
        <v>36</v>
      </c>
      <c r="D207" s="15" t="s">
        <v>63</v>
      </c>
      <c r="E207" s="15" t="s">
        <v>63</v>
      </c>
      <c r="F207" s="16" t="s">
        <v>63</v>
      </c>
      <c r="G207" s="15" t="s">
        <v>63</v>
      </c>
      <c r="H207" s="15" t="s">
        <v>63</v>
      </c>
      <c r="I207" s="16" t="s">
        <v>63</v>
      </c>
      <c r="J207" s="15" t="s">
        <v>63</v>
      </c>
      <c r="K207" s="15" t="s">
        <v>63</v>
      </c>
      <c r="L207" s="15" t="s">
        <v>63</v>
      </c>
      <c r="M207" s="15" t="s">
        <v>63</v>
      </c>
      <c r="N207" s="17"/>
      <c r="O207" s="99">
        <f t="shared" si="4"/>
        <v>0</v>
      </c>
      <c r="P207" s="112"/>
    </row>
    <row r="208" spans="1:16" x14ac:dyDescent="0.2">
      <c r="A208" s="9"/>
      <c r="B208" s="13"/>
      <c r="C208" s="28" t="s">
        <v>37</v>
      </c>
      <c r="D208" s="15" t="s">
        <v>63</v>
      </c>
      <c r="E208" s="15" t="s">
        <v>63</v>
      </c>
      <c r="F208" s="16" t="s">
        <v>63</v>
      </c>
      <c r="G208" s="15" t="s">
        <v>63</v>
      </c>
      <c r="H208" s="15" t="s">
        <v>63</v>
      </c>
      <c r="I208" s="16" t="s">
        <v>63</v>
      </c>
      <c r="J208" s="15" t="s">
        <v>63</v>
      </c>
      <c r="K208" s="15" t="s">
        <v>63</v>
      </c>
      <c r="L208" s="15" t="s">
        <v>63</v>
      </c>
      <c r="M208" s="15" t="s">
        <v>63</v>
      </c>
      <c r="N208" s="17"/>
      <c r="O208" s="99">
        <f t="shared" si="4"/>
        <v>0</v>
      </c>
      <c r="P208" s="112"/>
    </row>
    <row r="209" spans="1:16" ht="24" x14ac:dyDescent="0.2">
      <c r="A209" s="9"/>
      <c r="B209" s="13"/>
      <c r="C209" s="28" t="s">
        <v>38</v>
      </c>
      <c r="D209" s="15" t="s">
        <v>63</v>
      </c>
      <c r="E209" s="15" t="s">
        <v>63</v>
      </c>
      <c r="F209" s="16" t="s">
        <v>63</v>
      </c>
      <c r="G209" s="15" t="s">
        <v>63</v>
      </c>
      <c r="H209" s="15" t="s">
        <v>63</v>
      </c>
      <c r="I209" s="16" t="s">
        <v>63</v>
      </c>
      <c r="J209" s="15" t="s">
        <v>63</v>
      </c>
      <c r="K209" s="15" t="s">
        <v>63</v>
      </c>
      <c r="L209" s="15" t="s">
        <v>63</v>
      </c>
      <c r="M209" s="15" t="s">
        <v>63</v>
      </c>
      <c r="N209" s="17"/>
      <c r="O209" s="99">
        <f t="shared" si="4"/>
        <v>0</v>
      </c>
      <c r="P209" s="112"/>
    </row>
    <row r="210" spans="1:16" ht="48" x14ac:dyDescent="0.2">
      <c r="A210" s="9"/>
      <c r="B210" s="13"/>
      <c r="C210" s="28" t="s">
        <v>39</v>
      </c>
      <c r="D210" s="15" t="s">
        <v>63</v>
      </c>
      <c r="E210" s="15" t="s">
        <v>63</v>
      </c>
      <c r="F210" s="16" t="s">
        <v>63</v>
      </c>
      <c r="G210" s="15" t="s">
        <v>63</v>
      </c>
      <c r="H210" s="15" t="s">
        <v>63</v>
      </c>
      <c r="I210" s="16" t="s">
        <v>63</v>
      </c>
      <c r="J210" s="15" t="s">
        <v>63</v>
      </c>
      <c r="K210" s="15" t="s">
        <v>63</v>
      </c>
      <c r="L210" s="15" t="s">
        <v>63</v>
      </c>
      <c r="M210" s="15" t="s">
        <v>63</v>
      </c>
      <c r="N210" s="17"/>
      <c r="O210" s="99">
        <f t="shared" si="4"/>
        <v>0</v>
      </c>
      <c r="P210" s="112"/>
    </row>
    <row r="211" spans="1:16" ht="36" x14ac:dyDescent="0.2">
      <c r="A211" s="9"/>
      <c r="B211" s="13"/>
      <c r="C211" s="28" t="s">
        <v>40</v>
      </c>
      <c r="D211" s="15" t="s">
        <v>63</v>
      </c>
      <c r="E211" s="15" t="s">
        <v>63</v>
      </c>
      <c r="F211" s="16" t="s">
        <v>63</v>
      </c>
      <c r="G211" s="15" t="s">
        <v>63</v>
      </c>
      <c r="H211" s="15" t="s">
        <v>63</v>
      </c>
      <c r="I211" s="16" t="s">
        <v>63</v>
      </c>
      <c r="J211" s="15" t="s">
        <v>63</v>
      </c>
      <c r="K211" s="15" t="s">
        <v>63</v>
      </c>
      <c r="L211" s="15" t="s">
        <v>63</v>
      </c>
      <c r="M211" s="15" t="s">
        <v>63</v>
      </c>
      <c r="N211" s="17"/>
      <c r="O211" s="99">
        <f t="shared" si="4"/>
        <v>0</v>
      </c>
      <c r="P211" s="112"/>
    </row>
    <row r="212" spans="1:16" x14ac:dyDescent="0.2">
      <c r="A212" s="133" t="s">
        <v>87</v>
      </c>
      <c r="B212" s="134"/>
      <c r="C212" s="134"/>
      <c r="D212" s="134"/>
      <c r="E212" s="134"/>
      <c r="F212" s="134"/>
      <c r="G212" s="134"/>
      <c r="H212" s="134"/>
      <c r="I212" s="134"/>
      <c r="J212" s="134"/>
      <c r="K212" s="134"/>
      <c r="L212" s="134"/>
      <c r="M212" s="134"/>
      <c r="N212" s="135"/>
      <c r="O212" s="100">
        <f>O6+O13+O20+O23+O26+O27+O30+O33+O37+O41+O44+O47+O52+O57+O58+O65+O72+O79+O86+O89+O92+O95+O98+O99+O123+O147+O171+O195+O196+O197+O198+O199+O200+O201+O202+O203+O204+O205+O206+O207+O208+O209+O210+O211</f>
        <v>0</v>
      </c>
      <c r="P212" s="29"/>
    </row>
    <row r="213" spans="1:16" ht="15" x14ac:dyDescent="0.2">
      <c r="B213" s="33"/>
    </row>
    <row r="214" spans="1:16" x14ac:dyDescent="0.2">
      <c r="B214" s="30" t="s">
        <v>85</v>
      </c>
      <c r="C214" s="32"/>
    </row>
    <row r="215" spans="1:16" x14ac:dyDescent="0.2">
      <c r="B215" s="30" t="s">
        <v>86</v>
      </c>
      <c r="C215" s="32"/>
    </row>
    <row r="216" spans="1:16" ht="40.5" customHeight="1" x14ac:dyDescent="0.2">
      <c r="B216" s="142" t="s">
        <v>95</v>
      </c>
      <c r="C216" s="142"/>
      <c r="D216" s="142"/>
      <c r="E216" s="142"/>
      <c r="F216" s="142"/>
      <c r="G216" s="142"/>
      <c r="H216" s="142"/>
      <c r="I216" s="142"/>
      <c r="J216" s="142"/>
      <c r="K216" s="142"/>
      <c r="L216" s="142"/>
      <c r="M216" s="142"/>
      <c r="N216" s="142"/>
      <c r="O216" s="92"/>
      <c r="P216" s="34"/>
    </row>
    <row r="217" spans="1:16" x14ac:dyDescent="0.2">
      <c r="B217" t="s">
        <v>106</v>
      </c>
    </row>
    <row r="221" spans="1:16" x14ac:dyDescent="0.2">
      <c r="B221" s="59" t="s">
        <v>105</v>
      </c>
    </row>
    <row r="223" spans="1:16" x14ac:dyDescent="0.2">
      <c r="H223" t="s">
        <v>102</v>
      </c>
    </row>
    <row r="224" spans="1:16" x14ac:dyDescent="0.2">
      <c r="H224" t="s">
        <v>103</v>
      </c>
    </row>
    <row r="225" spans="2:8" x14ac:dyDescent="0.2">
      <c r="H225" s="101" t="s">
        <v>104</v>
      </c>
    </row>
    <row r="228" spans="2:8" x14ac:dyDescent="0.2">
      <c r="B228" s="58" t="s">
        <v>110</v>
      </c>
      <c r="C228" s="101"/>
    </row>
  </sheetData>
  <sheetProtection algorithmName="SHA-512" hashValue="2x2eO9Hn8wdkEEs5BExIiqkKlrfC/dxxtIa2vbw/WiANJzVETE7WGE/Jm0dSokpbqIg0/l9fJJQ4eIsh6vg5sg==" saltValue="NlMj3N3lFoKfG86UNETQtw==" spinCount="100000" sheet="1" objects="1" scenarios="1"/>
  <mergeCells count="22">
    <mergeCell ref="B216:N216"/>
    <mergeCell ref="M3:M4"/>
    <mergeCell ref="B3:B4"/>
    <mergeCell ref="C3:C4"/>
    <mergeCell ref="D3:D4"/>
    <mergeCell ref="C65:N65"/>
    <mergeCell ref="E3:J3"/>
    <mergeCell ref="K3:K4"/>
    <mergeCell ref="L3:L4"/>
    <mergeCell ref="C72:N72"/>
    <mergeCell ref="P3:P4"/>
    <mergeCell ref="N3:N4"/>
    <mergeCell ref="A1:C1"/>
    <mergeCell ref="A212:N212"/>
    <mergeCell ref="A3:A4"/>
    <mergeCell ref="C99:N99"/>
    <mergeCell ref="C123:N123"/>
    <mergeCell ref="C147:N147"/>
    <mergeCell ref="C171:N171"/>
    <mergeCell ref="C58:N58"/>
    <mergeCell ref="C79:N79"/>
    <mergeCell ref="O3:O4"/>
  </mergeCells>
  <phoneticPr fontId="27" type="noConversion"/>
  <dataValidations count="5">
    <dataValidation type="date" operator="lessThan" allowBlank="1" showInputMessage="1" showErrorMessage="1" errorTitle="Eroare!!" error="Data trebuie sa fie mai mica decat 01.01.2017" promptTitle="Atentie!" prompt="Farmat data: zz-ll-aaaa" sqref="F212:F65542 F1:F5" xr:uid="{00000000-0002-0000-0000-000000000000}">
      <formula1>42736</formula1>
    </dataValidation>
    <dataValidation type="list" allowBlank="1" showInputMessage="1" showErrorMessage="1" sqref="N203:N211 K195:L202 N173 K172:L172 K179:L179 N135:N146 N175:N178 N149 N151:N154 N159:N170 K155:L155 K148:L148 N111:N122 N125 K124:L124 K131:L131 N101 N127:N130 N14:N19 N7:N12 N53:N57 N183:N194 K20:L20 N48:N51 K47:L47 N93:N94 K107:L107 N108:N109 K95:L95 K92:L92 K89:L89 K86:L86 K80:L82 K73:L75 K66:L68 K59:L61 K13:L13 K37:L37 K33:L33 K52:L52 N34:N36 N38:N40 N42:N43 N45:N46 N62:N63 N69:N70 N76:N77 N96:N98 N103:N106 N83:N84 N87:N88 N90:N91 K6:L6 K100:L100 N132:N133 N156:N157 N180:N181 K27:L27 K23:L23 N21:N22 N24:N26 N28:N29 K30:L30 N31:N32" xr:uid="{00000000-0002-0000-0000-000001000000}">
      <formula1>"DA,NU"</formula1>
    </dataValidation>
    <dataValidation allowBlank="1" showInputMessage="1" showErrorMessage="1" prompt="nr. investigatii/ora" sqref="N110 N134 N158 N182" xr:uid="{00000000-0002-0000-0000-000002000000}"/>
    <dataValidation allowBlank="1" showInputMessage="1" showErrorMessage="1" prompt="Nr. probe/ora" sqref="N85" xr:uid="{00000000-0002-0000-0000-000003000000}"/>
    <dataValidation type="date" operator="lessThan" allowBlank="1" showInputMessage="1" showErrorMessage="1" errorTitle="Eroare!!" error="Data trebuie sa fie mai mica decat data curenta!" promptTitle="Atentie!" prompt="Format data: zz-ll-aaaa" sqref="F6 F13 F20 F33 F37 F47 F52 F59:F61 F66:F68 F73:F75 F80:F82 F86 F89 F92 F95 F100 F107 F124 F131 F148 F155 F172 F179 F195:F202 F27 F23 F30" xr:uid="{00000000-0002-0000-0000-000004000000}">
      <formula1>NOW()</formula1>
    </dataValidation>
  </dataValidations>
  <pageMargins left="0.17" right="0.17" top="1" bottom="1" header="0.5" footer="0.5"/>
  <pageSetup scale="76" orientation="landscape" r:id="rId1"/>
  <headerFooter alignWithMargins="0"/>
  <colBreaks count="1" manualBreakCount="1">
    <brk id="16" max="1048575" man="1"/>
  </colBreaks>
  <ignoredErrors>
    <ignoredError sqref="O112 O20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2"/>
  <sheetViews>
    <sheetView zoomScaleNormal="100" workbookViewId="0">
      <selection activeCell="E33" sqref="E33"/>
    </sheetView>
  </sheetViews>
  <sheetFormatPr defaultRowHeight="12.75" x14ac:dyDescent="0.2"/>
  <cols>
    <col min="2" max="2" width="37" customWidth="1"/>
    <col min="3" max="3" width="25.7109375" customWidth="1"/>
    <col min="4" max="4" width="11.140625" customWidth="1"/>
    <col min="5" max="5" width="9.7109375" customWidth="1"/>
  </cols>
  <sheetData>
    <row r="1" spans="1:6" x14ac:dyDescent="0.2">
      <c r="A1" s="35" t="s">
        <v>89</v>
      </c>
      <c r="C1" s="101"/>
      <c r="F1" t="s">
        <v>97</v>
      </c>
    </row>
    <row r="2" spans="1:6" x14ac:dyDescent="0.2">
      <c r="A2" s="101" t="s">
        <v>96</v>
      </c>
    </row>
    <row r="3" spans="1:6" x14ac:dyDescent="0.2">
      <c r="B3" s="4"/>
      <c r="C3" s="5"/>
      <c r="D3" s="37"/>
      <c r="E3" s="38"/>
    </row>
    <row r="4" spans="1:6" ht="15.75" x14ac:dyDescent="0.25">
      <c r="A4" s="153" t="s">
        <v>50</v>
      </c>
      <c r="B4" s="153"/>
      <c r="C4" s="153"/>
      <c r="D4" s="153"/>
      <c r="E4" s="153"/>
    </row>
    <row r="5" spans="1:6" x14ac:dyDescent="0.2">
      <c r="B5" s="31"/>
      <c r="E5" s="38"/>
    </row>
    <row r="6" spans="1:6" x14ac:dyDescent="0.2">
      <c r="A6" s="67" t="s">
        <v>51</v>
      </c>
      <c r="B6" s="68" t="s">
        <v>43</v>
      </c>
      <c r="C6" s="69"/>
      <c r="D6" s="66" t="s">
        <v>52</v>
      </c>
      <c r="E6" s="70" t="s">
        <v>49</v>
      </c>
    </row>
    <row r="7" spans="1:6" ht="38.25" customHeight="1" x14ac:dyDescent="0.2">
      <c r="A7" s="154">
        <v>1</v>
      </c>
      <c r="B7" s="156" t="s">
        <v>54</v>
      </c>
      <c r="C7" s="46" t="s">
        <v>44</v>
      </c>
      <c r="D7" s="65"/>
      <c r="E7" s="127" t="str">
        <f>IF(D7="DA",3," ")</f>
        <v xml:space="preserve"> </v>
      </c>
    </row>
    <row r="8" spans="1:6" ht="38.25" x14ac:dyDescent="0.2">
      <c r="A8" s="155"/>
      <c r="B8" s="157"/>
      <c r="C8" s="47" t="s">
        <v>53</v>
      </c>
      <c r="D8" s="64"/>
      <c r="E8" s="127" t="str">
        <f>IF(D8="DA",4," ")</f>
        <v xml:space="preserve"> </v>
      </c>
    </row>
    <row r="9" spans="1:6" ht="178.5" x14ac:dyDescent="0.2">
      <c r="A9" s="45">
        <v>2</v>
      </c>
      <c r="B9" s="46" t="s">
        <v>98</v>
      </c>
      <c r="C9" s="47" t="s">
        <v>78</v>
      </c>
      <c r="D9" s="64"/>
      <c r="E9" s="127" t="str">
        <f>IF(D9="DA",10," ")</f>
        <v xml:space="preserve"> </v>
      </c>
    </row>
    <row r="10" spans="1:6" ht="76.5" x14ac:dyDescent="0.2">
      <c r="A10" s="154">
        <v>3</v>
      </c>
      <c r="B10" s="158" t="s">
        <v>45</v>
      </c>
      <c r="C10" s="48" t="s">
        <v>99</v>
      </c>
      <c r="D10" s="64"/>
      <c r="E10" s="127" t="str">
        <f>IF(D10="DA",2," ")</f>
        <v xml:space="preserve"> </v>
      </c>
    </row>
    <row r="11" spans="1:6" ht="25.5" x14ac:dyDescent="0.2">
      <c r="A11" s="155"/>
      <c r="B11" s="159"/>
      <c r="C11" s="48" t="s">
        <v>84</v>
      </c>
      <c r="D11" s="64"/>
      <c r="E11" s="127" t="str">
        <f>IF(D11="DA",5," ")</f>
        <v xml:space="preserve"> </v>
      </c>
    </row>
    <row r="12" spans="1:6" ht="15" customHeight="1" x14ac:dyDescent="0.2">
      <c r="A12" s="147">
        <v>4</v>
      </c>
      <c r="B12" s="148" t="s">
        <v>178</v>
      </c>
      <c r="C12" s="48" t="s">
        <v>179</v>
      </c>
      <c r="E12" s="128"/>
    </row>
    <row r="13" spans="1:6" x14ac:dyDescent="0.2">
      <c r="A13" s="147"/>
      <c r="B13" s="149"/>
      <c r="C13" s="129"/>
      <c r="D13" s="64"/>
      <c r="E13" s="127" t="str">
        <f>IF(D13="DA",10," ")</f>
        <v xml:space="preserve"> </v>
      </c>
    </row>
    <row r="14" spans="1:6" x14ac:dyDescent="0.2">
      <c r="A14" s="147"/>
      <c r="B14" s="149"/>
      <c r="C14" s="129"/>
      <c r="D14" s="64"/>
      <c r="E14" s="127" t="str">
        <f t="shared" ref="E14:E32" si="0">IF(D14="DA",10," ")</f>
        <v xml:space="preserve"> </v>
      </c>
    </row>
    <row r="15" spans="1:6" x14ac:dyDescent="0.2">
      <c r="A15" s="147"/>
      <c r="B15" s="149"/>
      <c r="C15" s="129"/>
      <c r="D15" s="64"/>
      <c r="E15" s="127" t="str">
        <f t="shared" si="0"/>
        <v xml:space="preserve"> </v>
      </c>
    </row>
    <row r="16" spans="1:6" x14ac:dyDescent="0.2">
      <c r="A16" s="147"/>
      <c r="B16" s="149"/>
      <c r="C16" s="129"/>
      <c r="D16" s="64"/>
      <c r="E16" s="127" t="str">
        <f t="shared" si="0"/>
        <v xml:space="preserve"> </v>
      </c>
    </row>
    <row r="17" spans="1:5" x14ac:dyDescent="0.2">
      <c r="A17" s="147"/>
      <c r="B17" s="149"/>
      <c r="C17" s="129"/>
      <c r="D17" s="64"/>
      <c r="E17" s="127" t="str">
        <f t="shared" si="0"/>
        <v xml:space="preserve"> </v>
      </c>
    </row>
    <row r="18" spans="1:5" x14ac:dyDescent="0.2">
      <c r="A18" s="147"/>
      <c r="B18" s="149"/>
      <c r="C18" s="129"/>
      <c r="D18" s="64"/>
      <c r="E18" s="127" t="str">
        <f t="shared" si="0"/>
        <v xml:space="preserve"> </v>
      </c>
    </row>
    <row r="19" spans="1:5" x14ac:dyDescent="0.2">
      <c r="A19" s="147"/>
      <c r="B19" s="149"/>
      <c r="C19" s="129"/>
      <c r="D19" s="64"/>
      <c r="E19" s="127" t="str">
        <f t="shared" si="0"/>
        <v xml:space="preserve"> </v>
      </c>
    </row>
    <row r="20" spans="1:5" x14ac:dyDescent="0.2">
      <c r="A20" s="147"/>
      <c r="B20" s="149"/>
      <c r="C20" s="129"/>
      <c r="D20" s="64"/>
      <c r="E20" s="127" t="str">
        <f t="shared" si="0"/>
        <v xml:space="preserve"> </v>
      </c>
    </row>
    <row r="21" spans="1:5" x14ac:dyDescent="0.2">
      <c r="A21" s="147"/>
      <c r="B21" s="149"/>
      <c r="C21" s="129"/>
      <c r="D21" s="64"/>
      <c r="E21" s="127" t="str">
        <f t="shared" si="0"/>
        <v xml:space="preserve"> </v>
      </c>
    </row>
    <row r="22" spans="1:5" x14ac:dyDescent="0.2">
      <c r="A22" s="147"/>
      <c r="B22" s="149"/>
      <c r="C22" s="129"/>
      <c r="D22" s="64"/>
      <c r="E22" s="127" t="str">
        <f t="shared" si="0"/>
        <v xml:space="preserve"> </v>
      </c>
    </row>
    <row r="23" spans="1:5" x14ac:dyDescent="0.2">
      <c r="A23" s="147"/>
      <c r="B23" s="149"/>
      <c r="C23" s="129"/>
      <c r="D23" s="64"/>
      <c r="E23" s="127" t="str">
        <f t="shared" si="0"/>
        <v xml:space="preserve"> </v>
      </c>
    </row>
    <row r="24" spans="1:5" x14ac:dyDescent="0.2">
      <c r="A24" s="147"/>
      <c r="B24" s="149"/>
      <c r="C24" s="129"/>
      <c r="D24" s="64"/>
      <c r="E24" s="127" t="str">
        <f t="shared" si="0"/>
        <v xml:space="preserve"> </v>
      </c>
    </row>
    <row r="25" spans="1:5" x14ac:dyDescent="0.2">
      <c r="A25" s="147"/>
      <c r="B25" s="149"/>
      <c r="C25" s="129"/>
      <c r="D25" s="64"/>
      <c r="E25" s="127" t="str">
        <f t="shared" si="0"/>
        <v xml:space="preserve"> </v>
      </c>
    </row>
    <row r="26" spans="1:5" x14ac:dyDescent="0.2">
      <c r="A26" s="147"/>
      <c r="B26" s="149"/>
      <c r="C26" s="129"/>
      <c r="D26" s="64"/>
      <c r="E26" s="127" t="str">
        <f t="shared" si="0"/>
        <v xml:space="preserve"> </v>
      </c>
    </row>
    <row r="27" spans="1:5" x14ac:dyDescent="0.2">
      <c r="A27" s="147"/>
      <c r="B27" s="149"/>
      <c r="C27" s="129"/>
      <c r="D27" s="64"/>
      <c r="E27" s="127" t="str">
        <f t="shared" si="0"/>
        <v xml:space="preserve"> </v>
      </c>
    </row>
    <row r="28" spans="1:5" x14ac:dyDescent="0.2">
      <c r="A28" s="147"/>
      <c r="B28" s="149"/>
      <c r="C28" s="129"/>
      <c r="D28" s="64"/>
      <c r="E28" s="127" t="str">
        <f t="shared" si="0"/>
        <v xml:space="preserve"> </v>
      </c>
    </row>
    <row r="29" spans="1:5" x14ac:dyDescent="0.2">
      <c r="A29" s="147"/>
      <c r="B29" s="149"/>
      <c r="C29" s="129"/>
      <c r="D29" s="64"/>
      <c r="E29" s="127" t="str">
        <f t="shared" si="0"/>
        <v xml:space="preserve"> </v>
      </c>
    </row>
    <row r="30" spans="1:5" x14ac:dyDescent="0.2">
      <c r="A30" s="147"/>
      <c r="B30" s="149"/>
      <c r="C30" s="129"/>
      <c r="D30" s="64"/>
      <c r="E30" s="127" t="str">
        <f t="shared" si="0"/>
        <v xml:space="preserve"> </v>
      </c>
    </row>
    <row r="31" spans="1:5" x14ac:dyDescent="0.2">
      <c r="A31" s="147"/>
      <c r="B31" s="149"/>
      <c r="C31" s="129"/>
      <c r="D31" s="64"/>
      <c r="E31" s="127" t="str">
        <f t="shared" si="0"/>
        <v xml:space="preserve"> </v>
      </c>
    </row>
    <row r="32" spans="1:5" x14ac:dyDescent="0.2">
      <c r="A32" s="147"/>
      <c r="B32" s="149"/>
      <c r="C32" s="129"/>
      <c r="D32" s="64"/>
      <c r="E32" s="127" t="str">
        <f t="shared" si="0"/>
        <v xml:space="preserve"> </v>
      </c>
    </row>
    <row r="33" spans="1:5" ht="38.25" x14ac:dyDescent="0.2">
      <c r="A33" s="45">
        <v>5</v>
      </c>
      <c r="B33" s="126" t="s">
        <v>180</v>
      </c>
      <c r="C33" s="48"/>
      <c r="D33" s="64"/>
      <c r="E33" s="127" t="str">
        <f>IF(D33="DA",20," ")</f>
        <v xml:space="preserve"> </v>
      </c>
    </row>
    <row r="34" spans="1:5" ht="13.5" thickBot="1" x14ac:dyDescent="0.25">
      <c r="A34" s="150" t="s">
        <v>46</v>
      </c>
      <c r="B34" s="151"/>
      <c r="C34" s="151"/>
      <c r="D34" s="152"/>
      <c r="E34" s="39">
        <f>SUM(E7:E33)</f>
        <v>0</v>
      </c>
    </row>
    <row r="35" spans="1:5" x14ac:dyDescent="0.2">
      <c r="A35" s="40"/>
      <c r="B35" s="41"/>
      <c r="C35" s="42"/>
      <c r="D35" s="43"/>
      <c r="E35" s="44"/>
    </row>
    <row r="37" spans="1:5" x14ac:dyDescent="0.2">
      <c r="A37" s="59" t="s">
        <v>105</v>
      </c>
    </row>
    <row r="38" spans="1:5" x14ac:dyDescent="0.2">
      <c r="C38" t="s">
        <v>102</v>
      </c>
    </row>
    <row r="39" spans="1:5" x14ac:dyDescent="0.2">
      <c r="C39" t="s">
        <v>103</v>
      </c>
    </row>
    <row r="40" spans="1:5" x14ac:dyDescent="0.2">
      <c r="C40" s="101" t="s">
        <v>104</v>
      </c>
    </row>
    <row r="42" spans="1:5" x14ac:dyDescent="0.2">
      <c r="A42" s="58" t="s">
        <v>110</v>
      </c>
    </row>
  </sheetData>
  <sheetProtection algorithmName="SHA-512" hashValue="Xz/24Xn856YNMtLK6G5gvFPB/Qd4YR/nq0LhwN4NqQuVhHoFMzfqU6pSQbcu4ZNvjDEXlauCptfNWnuPuP2iiQ==" saltValue="6trmrPeJkBPcpDfaya29aQ==" spinCount="100000" sheet="1" formatCells="0" formatColumns="0"/>
  <mergeCells count="8">
    <mergeCell ref="A12:A32"/>
    <mergeCell ref="B12:B32"/>
    <mergeCell ref="A34:D34"/>
    <mergeCell ref="A4:E4"/>
    <mergeCell ref="A7:A8"/>
    <mergeCell ref="B7:B8"/>
    <mergeCell ref="B10:B11"/>
    <mergeCell ref="A10:A11"/>
  </mergeCells>
  <phoneticPr fontId="27" type="noConversion"/>
  <dataValidations count="1">
    <dataValidation type="list" allowBlank="1" showInputMessage="1" showErrorMessage="1" sqref="D7:D11 D13:D33" xr:uid="{00000000-0002-0000-0100-000000000000}">
      <formula1>"DA,NU"</formula1>
    </dataValidation>
  </dataValidations>
  <pageMargins left="0.75" right="0.75" top="1" bottom="1" header="0.5" footer="0.5"/>
  <pageSetup scale="98" orientation="portrait" r:id="rId1"/>
  <headerFooter alignWithMargins="0"/>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9"/>
  <sheetViews>
    <sheetView workbookViewId="0">
      <selection activeCell="D38" sqref="D38"/>
    </sheetView>
  </sheetViews>
  <sheetFormatPr defaultRowHeight="12.75" x14ac:dyDescent="0.2"/>
  <cols>
    <col min="1" max="1" width="4.5703125" customWidth="1"/>
    <col min="2" max="2" width="19.28515625" bestFit="1" customWidth="1"/>
    <col min="3" max="3" width="15.7109375" customWidth="1"/>
    <col min="4" max="5" width="20.7109375" customWidth="1"/>
    <col min="6" max="6" width="11" bestFit="1" customWidth="1"/>
    <col min="7" max="7" width="11.85546875" style="91" customWidth="1"/>
  </cols>
  <sheetData>
    <row r="1" spans="1:7" x14ac:dyDescent="0.2">
      <c r="A1" s="164" t="s">
        <v>89</v>
      </c>
      <c r="B1" s="164"/>
      <c r="C1" s="164"/>
      <c r="D1" s="164"/>
      <c r="E1" t="s">
        <v>169</v>
      </c>
    </row>
    <row r="2" spans="1:7" x14ac:dyDescent="0.2">
      <c r="A2" s="165" t="s">
        <v>170</v>
      </c>
      <c r="B2" s="165"/>
      <c r="C2" t="s">
        <v>171</v>
      </c>
    </row>
    <row r="3" spans="1:7" x14ac:dyDescent="0.2">
      <c r="A3" s="36"/>
    </row>
    <row r="4" spans="1:7" x14ac:dyDescent="0.2">
      <c r="A4" s="36"/>
    </row>
    <row r="5" spans="1:7" ht="13.5" customHeight="1" x14ac:dyDescent="0.2">
      <c r="A5" s="161" t="s">
        <v>65</v>
      </c>
      <c r="B5" s="161" t="s">
        <v>47</v>
      </c>
      <c r="C5" s="161" t="s">
        <v>48</v>
      </c>
      <c r="D5" s="161" t="s">
        <v>140</v>
      </c>
      <c r="E5" s="162" t="s">
        <v>150</v>
      </c>
      <c r="F5" s="161" t="s">
        <v>100</v>
      </c>
      <c r="G5" s="166" t="s">
        <v>49</v>
      </c>
    </row>
    <row r="6" spans="1:7" ht="24.75" customHeight="1" x14ac:dyDescent="0.2">
      <c r="A6" s="161"/>
      <c r="B6" s="161"/>
      <c r="C6" s="161"/>
      <c r="D6" s="161"/>
      <c r="E6" s="163"/>
      <c r="F6" s="161"/>
      <c r="G6" s="166"/>
    </row>
    <row r="7" spans="1:7" s="105" customFormat="1" ht="12.75" customHeight="1" x14ac:dyDescent="0.15">
      <c r="A7" s="104" t="s">
        <v>80</v>
      </c>
      <c r="B7" s="104" t="s">
        <v>66</v>
      </c>
      <c r="C7" s="104" t="s">
        <v>67</v>
      </c>
      <c r="D7" s="104" t="s">
        <v>68</v>
      </c>
      <c r="E7" s="104" t="s">
        <v>69</v>
      </c>
      <c r="F7" s="104" t="s">
        <v>70</v>
      </c>
      <c r="G7" s="104" t="s">
        <v>71</v>
      </c>
    </row>
    <row r="8" spans="1:7" x14ac:dyDescent="0.2">
      <c r="A8" s="49">
        <v>1</v>
      </c>
      <c r="B8" s="50"/>
      <c r="C8" s="51"/>
      <c r="D8" s="50"/>
      <c r="E8" s="106">
        <f>VLOOKUP(D8,B$36:D$47,3,FALSE)</f>
        <v>0</v>
      </c>
      <c r="F8" s="52"/>
      <c r="G8" s="107">
        <f>IF(F8&gt;=35,E8+E8*(F8-35)/35,E8*F8/35)</f>
        <v>0</v>
      </c>
    </row>
    <row r="9" spans="1:7" x14ac:dyDescent="0.2">
      <c r="A9" s="49">
        <v>2</v>
      </c>
      <c r="B9" s="50"/>
      <c r="C9" s="51"/>
      <c r="D9" s="50"/>
      <c r="E9" s="106">
        <f t="shared" ref="E9:E32" si="0">VLOOKUP(D9,B$36:D$47,3,FALSE)</f>
        <v>0</v>
      </c>
      <c r="F9" s="52"/>
      <c r="G9" s="107">
        <f t="shared" ref="G9:G32" si="1">IF(F9&gt;=35,E9+E9*(F9-35)/35,E9*F9/35)</f>
        <v>0</v>
      </c>
    </row>
    <row r="10" spans="1:7" x14ac:dyDescent="0.2">
      <c r="A10" s="53">
        <v>3</v>
      </c>
      <c r="B10" s="50"/>
      <c r="C10" s="55"/>
      <c r="D10" s="50"/>
      <c r="E10" s="106">
        <f t="shared" si="0"/>
        <v>0</v>
      </c>
      <c r="F10" s="56"/>
      <c r="G10" s="107">
        <f t="shared" si="1"/>
        <v>0</v>
      </c>
    </row>
    <row r="11" spans="1:7" x14ac:dyDescent="0.2">
      <c r="A11" s="53">
        <v>4</v>
      </c>
      <c r="B11" s="50"/>
      <c r="C11" s="55"/>
      <c r="D11" s="50"/>
      <c r="E11" s="106">
        <f t="shared" si="0"/>
        <v>0</v>
      </c>
      <c r="F11" s="56"/>
      <c r="G11" s="107">
        <f t="shared" si="1"/>
        <v>0</v>
      </c>
    </row>
    <row r="12" spans="1:7" x14ac:dyDescent="0.2">
      <c r="A12" s="53">
        <v>5</v>
      </c>
      <c r="B12" s="50"/>
      <c r="C12" s="55"/>
      <c r="D12" s="50"/>
      <c r="E12" s="106">
        <f t="shared" si="0"/>
        <v>0</v>
      </c>
      <c r="F12" s="56"/>
      <c r="G12" s="107">
        <f t="shared" si="1"/>
        <v>0</v>
      </c>
    </row>
    <row r="13" spans="1:7" x14ac:dyDescent="0.2">
      <c r="A13" s="53">
        <v>6</v>
      </c>
      <c r="B13" s="50"/>
      <c r="C13" s="55"/>
      <c r="D13" s="50"/>
      <c r="E13" s="106">
        <f t="shared" si="0"/>
        <v>0</v>
      </c>
      <c r="F13" s="56"/>
      <c r="G13" s="107">
        <f t="shared" si="1"/>
        <v>0</v>
      </c>
    </row>
    <row r="14" spans="1:7" x14ac:dyDescent="0.2">
      <c r="A14" s="53">
        <v>7</v>
      </c>
      <c r="B14" s="50"/>
      <c r="C14" s="55"/>
      <c r="D14" s="50"/>
      <c r="E14" s="106">
        <f t="shared" si="0"/>
        <v>0</v>
      </c>
      <c r="F14" s="56"/>
      <c r="G14" s="107">
        <f t="shared" si="1"/>
        <v>0</v>
      </c>
    </row>
    <row r="15" spans="1:7" x14ac:dyDescent="0.2">
      <c r="A15" s="53">
        <v>8</v>
      </c>
      <c r="B15" s="50"/>
      <c r="C15" s="55"/>
      <c r="D15" s="50"/>
      <c r="E15" s="106">
        <f t="shared" si="0"/>
        <v>0</v>
      </c>
      <c r="F15" s="57"/>
      <c r="G15" s="107">
        <f t="shared" si="1"/>
        <v>0</v>
      </c>
    </row>
    <row r="16" spans="1:7" x14ac:dyDescent="0.2">
      <c r="A16" s="53">
        <v>9</v>
      </c>
      <c r="B16" s="50"/>
      <c r="C16" s="55"/>
      <c r="D16" s="50"/>
      <c r="E16" s="106">
        <f t="shared" si="0"/>
        <v>0</v>
      </c>
      <c r="F16" s="57"/>
      <c r="G16" s="107">
        <f t="shared" si="1"/>
        <v>0</v>
      </c>
    </row>
    <row r="17" spans="1:7" x14ac:dyDescent="0.2">
      <c r="A17" s="53">
        <v>10</v>
      </c>
      <c r="B17" s="54"/>
      <c r="C17" s="55"/>
      <c r="D17" s="50"/>
      <c r="E17" s="106">
        <f t="shared" si="0"/>
        <v>0</v>
      </c>
      <c r="F17" s="57"/>
      <c r="G17" s="107">
        <f t="shared" si="1"/>
        <v>0</v>
      </c>
    </row>
    <row r="18" spans="1:7" x14ac:dyDescent="0.2">
      <c r="A18" s="53">
        <v>11</v>
      </c>
      <c r="B18" s="54"/>
      <c r="C18" s="55"/>
      <c r="D18" s="50"/>
      <c r="E18" s="106">
        <f t="shared" si="0"/>
        <v>0</v>
      </c>
      <c r="F18" s="57"/>
      <c r="G18" s="107">
        <f t="shared" si="1"/>
        <v>0</v>
      </c>
    </row>
    <row r="19" spans="1:7" x14ac:dyDescent="0.2">
      <c r="A19" s="53">
        <v>12</v>
      </c>
      <c r="B19" s="54"/>
      <c r="C19" s="55"/>
      <c r="D19" s="50"/>
      <c r="E19" s="106">
        <f t="shared" si="0"/>
        <v>0</v>
      </c>
      <c r="F19" s="57"/>
      <c r="G19" s="107">
        <f t="shared" si="1"/>
        <v>0</v>
      </c>
    </row>
    <row r="20" spans="1:7" x14ac:dyDescent="0.2">
      <c r="A20" s="53">
        <v>13</v>
      </c>
      <c r="B20" s="54"/>
      <c r="C20" s="55"/>
      <c r="D20" s="50"/>
      <c r="E20" s="106">
        <f t="shared" si="0"/>
        <v>0</v>
      </c>
      <c r="F20" s="57"/>
      <c r="G20" s="107">
        <f t="shared" si="1"/>
        <v>0</v>
      </c>
    </row>
    <row r="21" spans="1:7" x14ac:dyDescent="0.2">
      <c r="A21" s="53">
        <v>14</v>
      </c>
      <c r="B21" s="54"/>
      <c r="C21" s="55"/>
      <c r="D21" s="50"/>
      <c r="E21" s="106">
        <f t="shared" si="0"/>
        <v>0</v>
      </c>
      <c r="F21" s="57"/>
      <c r="G21" s="107">
        <f t="shared" si="1"/>
        <v>0</v>
      </c>
    </row>
    <row r="22" spans="1:7" x14ac:dyDescent="0.2">
      <c r="A22" s="53">
        <v>15</v>
      </c>
      <c r="B22" s="54"/>
      <c r="C22" s="55"/>
      <c r="D22" s="50"/>
      <c r="E22" s="106">
        <f t="shared" si="0"/>
        <v>0</v>
      </c>
      <c r="F22" s="57"/>
      <c r="G22" s="107">
        <f t="shared" si="1"/>
        <v>0</v>
      </c>
    </row>
    <row r="23" spans="1:7" x14ac:dyDescent="0.2">
      <c r="A23" s="53">
        <v>16</v>
      </c>
      <c r="B23" s="54"/>
      <c r="C23" s="55"/>
      <c r="D23" s="50"/>
      <c r="E23" s="106">
        <f t="shared" si="0"/>
        <v>0</v>
      </c>
      <c r="F23" s="57"/>
      <c r="G23" s="107">
        <f t="shared" si="1"/>
        <v>0</v>
      </c>
    </row>
    <row r="24" spans="1:7" x14ac:dyDescent="0.2">
      <c r="A24" s="53">
        <v>17</v>
      </c>
      <c r="B24" s="54"/>
      <c r="C24" s="55"/>
      <c r="D24" s="50"/>
      <c r="E24" s="106">
        <f t="shared" si="0"/>
        <v>0</v>
      </c>
      <c r="F24" s="57"/>
      <c r="G24" s="107">
        <f t="shared" si="1"/>
        <v>0</v>
      </c>
    </row>
    <row r="25" spans="1:7" x14ac:dyDescent="0.2">
      <c r="A25" s="53">
        <v>18</v>
      </c>
      <c r="B25" s="54"/>
      <c r="C25" s="55"/>
      <c r="D25" s="50"/>
      <c r="E25" s="106">
        <f t="shared" si="0"/>
        <v>0</v>
      </c>
      <c r="F25" s="57"/>
      <c r="G25" s="107">
        <f t="shared" si="1"/>
        <v>0</v>
      </c>
    </row>
    <row r="26" spans="1:7" x14ac:dyDescent="0.2">
      <c r="A26" s="53">
        <v>19</v>
      </c>
      <c r="B26" s="54"/>
      <c r="C26" s="55"/>
      <c r="D26" s="50"/>
      <c r="E26" s="106">
        <f t="shared" si="0"/>
        <v>0</v>
      </c>
      <c r="F26" s="57"/>
      <c r="G26" s="107">
        <f t="shared" si="1"/>
        <v>0</v>
      </c>
    </row>
    <row r="27" spans="1:7" x14ac:dyDescent="0.2">
      <c r="A27" s="53">
        <v>20</v>
      </c>
      <c r="B27" s="54"/>
      <c r="C27" s="55"/>
      <c r="D27" s="50"/>
      <c r="E27" s="106">
        <f t="shared" si="0"/>
        <v>0</v>
      </c>
      <c r="F27" s="57"/>
      <c r="G27" s="107">
        <f t="shared" si="1"/>
        <v>0</v>
      </c>
    </row>
    <row r="28" spans="1:7" x14ac:dyDescent="0.2">
      <c r="A28" s="53">
        <v>21</v>
      </c>
      <c r="B28" s="54"/>
      <c r="C28" s="55"/>
      <c r="D28" s="50"/>
      <c r="E28" s="106">
        <f t="shared" si="0"/>
        <v>0</v>
      </c>
      <c r="F28" s="57"/>
      <c r="G28" s="107">
        <f t="shared" si="1"/>
        <v>0</v>
      </c>
    </row>
    <row r="29" spans="1:7" x14ac:dyDescent="0.2">
      <c r="A29" s="53">
        <v>22</v>
      </c>
      <c r="B29" s="54"/>
      <c r="C29" s="55"/>
      <c r="D29" s="50"/>
      <c r="E29" s="106">
        <f t="shared" si="0"/>
        <v>0</v>
      </c>
      <c r="F29" s="57"/>
      <c r="G29" s="107">
        <f t="shared" si="1"/>
        <v>0</v>
      </c>
    </row>
    <row r="30" spans="1:7" x14ac:dyDescent="0.2">
      <c r="A30" s="53">
        <v>23</v>
      </c>
      <c r="B30" s="54"/>
      <c r="C30" s="55"/>
      <c r="D30" s="50"/>
      <c r="E30" s="106">
        <f t="shared" si="0"/>
        <v>0</v>
      </c>
      <c r="F30" s="57"/>
      <c r="G30" s="107">
        <f t="shared" si="1"/>
        <v>0</v>
      </c>
    </row>
    <row r="31" spans="1:7" x14ac:dyDescent="0.2">
      <c r="A31" s="53">
        <v>24</v>
      </c>
      <c r="B31" s="54"/>
      <c r="C31" s="55"/>
      <c r="D31" s="50"/>
      <c r="E31" s="106">
        <f t="shared" si="0"/>
        <v>0</v>
      </c>
      <c r="F31" s="57"/>
      <c r="G31" s="107">
        <f t="shared" si="1"/>
        <v>0</v>
      </c>
    </row>
    <row r="32" spans="1:7" x14ac:dyDescent="0.2">
      <c r="A32" s="53">
        <v>25</v>
      </c>
      <c r="B32" s="54"/>
      <c r="C32" s="55"/>
      <c r="D32" s="50"/>
      <c r="E32" s="106">
        <f t="shared" si="0"/>
        <v>0</v>
      </c>
      <c r="F32" s="57"/>
      <c r="G32" s="107">
        <f t="shared" si="1"/>
        <v>0</v>
      </c>
    </row>
    <row r="33" spans="2:7" x14ac:dyDescent="0.2">
      <c r="G33" s="91">
        <f>SUM(G8:G32)</f>
        <v>0</v>
      </c>
    </row>
    <row r="34" spans="2:7" x14ac:dyDescent="0.2">
      <c r="B34" t="s">
        <v>141</v>
      </c>
    </row>
    <row r="35" spans="2:7" x14ac:dyDescent="0.2">
      <c r="B35" s="32"/>
      <c r="C35" s="32" t="s">
        <v>153</v>
      </c>
      <c r="D35" s="32" t="s">
        <v>154</v>
      </c>
    </row>
    <row r="36" spans="2:7" x14ac:dyDescent="0.2">
      <c r="B36" s="122">
        <v>0</v>
      </c>
      <c r="C36" s="122"/>
      <c r="D36" s="122">
        <v>0</v>
      </c>
    </row>
    <row r="37" spans="2:7" x14ac:dyDescent="0.2">
      <c r="B37" s="122">
        <v>1</v>
      </c>
      <c r="C37" s="93" t="s">
        <v>145</v>
      </c>
      <c r="D37" s="122">
        <v>40</v>
      </c>
    </row>
    <row r="38" spans="2:7" x14ac:dyDescent="0.2">
      <c r="B38" s="122">
        <v>2</v>
      </c>
      <c r="C38" s="93" t="s">
        <v>142</v>
      </c>
      <c r="D38" s="122">
        <v>30</v>
      </c>
    </row>
    <row r="39" spans="2:7" ht="45" x14ac:dyDescent="0.2">
      <c r="B39" s="122">
        <v>3</v>
      </c>
      <c r="C39" s="93" t="s">
        <v>151</v>
      </c>
      <c r="D39" s="122">
        <v>25</v>
      </c>
    </row>
    <row r="40" spans="2:7" ht="45" x14ac:dyDescent="0.2">
      <c r="B40" s="122">
        <v>4</v>
      </c>
      <c r="C40" s="93" t="s">
        <v>152</v>
      </c>
      <c r="D40" s="122">
        <v>20</v>
      </c>
    </row>
    <row r="41" spans="2:7" ht="22.5" x14ac:dyDescent="0.2">
      <c r="B41" s="122">
        <v>5</v>
      </c>
      <c r="C41" s="93" t="s">
        <v>143</v>
      </c>
      <c r="D41" s="122">
        <v>15</v>
      </c>
    </row>
    <row r="42" spans="2:7" ht="22.5" x14ac:dyDescent="0.2">
      <c r="B42" s="122">
        <v>6</v>
      </c>
      <c r="C42" s="93" t="s">
        <v>172</v>
      </c>
      <c r="D42" s="122">
        <v>15</v>
      </c>
    </row>
    <row r="43" spans="2:7" ht="33.75" x14ac:dyDescent="0.2">
      <c r="B43" s="122">
        <v>7</v>
      </c>
      <c r="C43" s="93" t="s">
        <v>144</v>
      </c>
      <c r="D43" s="122">
        <v>10</v>
      </c>
    </row>
    <row r="44" spans="2:7" ht="33.75" x14ac:dyDescent="0.2">
      <c r="B44" s="122">
        <v>8</v>
      </c>
      <c r="C44" s="93" t="s">
        <v>146</v>
      </c>
      <c r="D44" s="122">
        <v>8</v>
      </c>
    </row>
    <row r="45" spans="2:7" ht="33.75" x14ac:dyDescent="0.2">
      <c r="B45" s="122">
        <v>9</v>
      </c>
      <c r="C45" s="93" t="s">
        <v>147</v>
      </c>
      <c r="D45" s="122">
        <v>40</v>
      </c>
    </row>
    <row r="46" spans="2:7" ht="33.75" x14ac:dyDescent="0.2">
      <c r="B46" s="122">
        <v>10</v>
      </c>
      <c r="C46" s="93" t="s">
        <v>148</v>
      </c>
      <c r="D46" s="122">
        <v>30</v>
      </c>
    </row>
    <row r="47" spans="2:7" ht="45" x14ac:dyDescent="0.2">
      <c r="B47" s="122">
        <v>11</v>
      </c>
      <c r="C47" s="93" t="s">
        <v>149</v>
      </c>
      <c r="D47" s="122">
        <v>25</v>
      </c>
    </row>
    <row r="50" spans="2:7" ht="42.75" customHeight="1" x14ac:dyDescent="0.2">
      <c r="B50" s="160" t="s">
        <v>101</v>
      </c>
      <c r="C50" s="160"/>
      <c r="D50" s="160"/>
      <c r="E50" s="160"/>
      <c r="F50" s="160"/>
      <c r="G50" s="160"/>
    </row>
    <row r="51" spans="2:7" x14ac:dyDescent="0.2">
      <c r="B51" t="s">
        <v>108</v>
      </c>
    </row>
    <row r="52" spans="2:7" x14ac:dyDescent="0.2">
      <c r="B52" t="s">
        <v>107</v>
      </c>
    </row>
    <row r="53" spans="2:7" x14ac:dyDescent="0.2">
      <c r="B53" t="s">
        <v>106</v>
      </c>
    </row>
    <row r="55" spans="2:7" x14ac:dyDescent="0.2">
      <c r="B55" s="59" t="s">
        <v>105</v>
      </c>
    </row>
    <row r="56" spans="2:7" x14ac:dyDescent="0.2">
      <c r="F56" t="s">
        <v>102</v>
      </c>
    </row>
    <row r="57" spans="2:7" x14ac:dyDescent="0.2">
      <c r="F57" t="s">
        <v>103</v>
      </c>
    </row>
    <row r="58" spans="2:7" x14ac:dyDescent="0.2">
      <c r="F58" s="101" t="s">
        <v>104</v>
      </c>
    </row>
    <row r="59" spans="2:7" x14ac:dyDescent="0.2">
      <c r="B59" s="58" t="s">
        <v>110</v>
      </c>
    </row>
  </sheetData>
  <sheetProtection algorithmName="SHA-512" hashValue="gJwvCbrAe22MdGLYViijylgM/AsyUrDmMlJ7OD3eToDwYpW5fuPH67kHYHHHX3vDlXDfCM71Vz0fJ0g9kYYRyA==" saltValue="iwd4b1/KiIM0XWDEERD7nQ==" spinCount="100000" sheet="1" formatCells="0" formatColumns="0" insertRows="0"/>
  <mergeCells count="10">
    <mergeCell ref="A1:D1"/>
    <mergeCell ref="A2:B2"/>
    <mergeCell ref="G5:G6"/>
    <mergeCell ref="A5:A6"/>
    <mergeCell ref="B5:B6"/>
    <mergeCell ref="B50:G50"/>
    <mergeCell ref="F5:F6"/>
    <mergeCell ref="C5:C6"/>
    <mergeCell ref="D5:D6"/>
    <mergeCell ref="E5:E6"/>
  </mergeCells>
  <phoneticPr fontId="27" type="noConversion"/>
  <dataValidations count="1">
    <dataValidation type="list" allowBlank="1" showInputMessage="1" showErrorMessage="1" sqref="D8:D32" xr:uid="{00000000-0002-0000-0200-000000000000}">
      <formula1>$B$36:$B$47</formula1>
    </dataValidation>
  </dataValidations>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criteriu_tehnic</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2017-03-13T15:37:58Z</cp:lastPrinted>
  <dcterms:created xsi:type="dcterms:W3CDTF">2016-06-23T09:27:53Z</dcterms:created>
  <dcterms:modified xsi:type="dcterms:W3CDTF">2024-04-03T12:46:44Z</dcterms:modified>
</cp:coreProperties>
</file>