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M:\EVALUARE_CONTRACTARE\Rely Glogoviceanu\date-curente\paraclinic\2025\CRITERII_MAI_DEC_2025\"/>
    </mc:Choice>
  </mc:AlternateContent>
  <xr:revisionPtr revIDLastSave="0" documentId="13_ncr:1_{0C392551-7807-4E02-BC32-755AF3876473}" xr6:coauthVersionLast="47" xr6:coauthVersionMax="47" xr10:uidLastSave="{00000000-0000-0000-0000-000000000000}"/>
  <bookViews>
    <workbookView xWindow="-120" yWindow="-120" windowWidth="29040" windowHeight="15840" xr2:uid="{00000000-000D-0000-FFFF-FFFF00000000}"/>
  </bookViews>
  <sheets>
    <sheet name="resurse_tehnice" sheetId="1" r:id="rId1"/>
    <sheet name="logistica" sheetId="2" r:id="rId2"/>
    <sheet name="resurse umane" sheetId="3" r:id="rId3"/>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36" i="1" l="1"/>
  <c r="Q156" i="1"/>
  <c r="Q155" i="1"/>
  <c r="Q154" i="1"/>
  <c r="Q153" i="1"/>
  <c r="Q152" i="1"/>
  <c r="Q151" i="1"/>
  <c r="Q150" i="1"/>
  <c r="Q149" i="1"/>
  <c r="Q148" i="1"/>
  <c r="Q147" i="1"/>
  <c r="Q146" i="1"/>
  <c r="Q145" i="1"/>
  <c r="Q144" i="1"/>
  <c r="Q143" i="1"/>
  <c r="Q142" i="1"/>
  <c r="Q141" i="1"/>
  <c r="Q140" i="1"/>
  <c r="Q139" i="1"/>
  <c r="Q138" i="1"/>
  <c r="Q137" i="1"/>
  <c r="Q135" i="1"/>
  <c r="Q134" i="1"/>
  <c r="Q133" i="1"/>
  <c r="Q132" i="1"/>
  <c r="Q131" i="1"/>
  <c r="Q130" i="1"/>
  <c r="Q129" i="1"/>
  <c r="Q128" i="1"/>
  <c r="Q127" i="1"/>
  <c r="Q126" i="1"/>
  <c r="Q125" i="1"/>
  <c r="Q124" i="1"/>
  <c r="Q123" i="1"/>
  <c r="Q122" i="1"/>
  <c r="Q121" i="1"/>
  <c r="Q120" i="1"/>
  <c r="Q119" i="1"/>
  <c r="Q118" i="1"/>
  <c r="Q117" i="1"/>
  <c r="Q116"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65" i="1"/>
  <c r="Q64" i="1"/>
  <c r="Q63" i="1"/>
  <c r="Q62" i="1"/>
  <c r="Q61" i="1"/>
  <c r="Q60" i="1"/>
  <c r="Q59" i="1"/>
  <c r="Q58" i="1"/>
  <c r="Q57" i="1"/>
  <c r="Q56" i="1"/>
  <c r="Q55" i="1"/>
  <c r="Q54" i="1"/>
  <c r="Q53" i="1"/>
  <c r="Q52" i="1"/>
  <c r="Q51" i="1"/>
  <c r="Q50" i="1"/>
  <c r="Q49" i="1"/>
  <c r="Q48" i="1"/>
  <c r="Q47" i="1"/>
  <c r="Q46" i="1"/>
  <c r="Q45" i="1"/>
  <c r="Q44" i="1"/>
  <c r="Q43" i="1"/>
  <c r="Q42" i="1"/>
  <c r="Q41" i="1"/>
  <c r="Q40" i="1"/>
  <c r="Q39" i="1"/>
  <c r="Q38" i="1"/>
  <c r="Q37" i="1"/>
  <c r="Q36" i="1"/>
  <c r="Q35" i="1"/>
  <c r="Q34" i="1"/>
  <c r="Q33" i="1"/>
  <c r="Q32" i="1"/>
  <c r="Q31" i="1"/>
  <c r="Q30" i="1"/>
  <c r="Q29" i="1"/>
  <c r="Q28" i="1"/>
  <c r="Q27" i="1"/>
  <c r="Q26" i="1"/>
  <c r="Q25" i="1"/>
  <c r="Q24" i="1"/>
  <c r="Q23" i="1"/>
  <c r="Q22" i="1"/>
  <c r="Q21" i="1"/>
  <c r="Q20" i="1"/>
  <c r="Q19" i="1"/>
  <c r="Q18" i="1"/>
  <c r="Q17" i="1"/>
  <c r="Q16" i="1"/>
  <c r="Q15" i="1"/>
  <c r="Q14" i="1"/>
  <c r="Q13" i="1"/>
  <c r="Q12" i="1"/>
  <c r="Q11" i="1"/>
  <c r="Q10" i="1"/>
  <c r="Q9" i="1"/>
  <c r="Q8" i="1"/>
  <c r="Q7" i="1"/>
  <c r="Q6" i="1"/>
  <c r="P166" i="1" l="1"/>
  <c r="Q165" i="1" l="1"/>
  <c r="Q164" i="1"/>
  <c r="Q163" i="1"/>
  <c r="Q162" i="1"/>
  <c r="Q161" i="1"/>
  <c r="Q160" i="1"/>
  <c r="Q159" i="1"/>
  <c r="Q158" i="1"/>
  <c r="Q157" i="1"/>
  <c r="E37" i="3"/>
  <c r="G37" i="3" s="1"/>
  <c r="E36" i="3"/>
  <c r="G36" i="3" s="1"/>
  <c r="E35" i="3"/>
  <c r="G35" i="3" s="1"/>
  <c r="E34" i="3"/>
  <c r="G34" i="3" s="1"/>
  <c r="E33" i="3"/>
  <c r="G33" i="3" s="1"/>
  <c r="E32" i="3"/>
  <c r="G32" i="3" s="1"/>
  <c r="E31" i="3"/>
  <c r="G31" i="3" s="1"/>
  <c r="E30" i="3"/>
  <c r="E29" i="3"/>
  <c r="G29" i="3" s="1"/>
  <c r="E28" i="3"/>
  <c r="E27" i="3"/>
  <c r="G27" i="3" s="1"/>
  <c r="E26" i="3"/>
  <c r="G26" i="3" s="1"/>
  <c r="E25" i="3"/>
  <c r="G25" i="3" s="1"/>
  <c r="E24" i="3"/>
  <c r="G24" i="3" s="1"/>
  <c r="E23" i="3"/>
  <c r="G23" i="3" s="1"/>
  <c r="E22" i="3"/>
  <c r="E21" i="3"/>
  <c r="E20" i="3"/>
  <c r="G20" i="3" s="1"/>
  <c r="E19" i="3"/>
  <c r="G19" i="3" s="1"/>
  <c r="E18" i="3"/>
  <c r="G18" i="3" s="1"/>
  <c r="E17" i="3"/>
  <c r="G17" i="3" s="1"/>
  <c r="E16" i="3"/>
  <c r="G16" i="3" s="1"/>
  <c r="E15" i="3"/>
  <c r="G15" i="3" s="1"/>
  <c r="E14" i="3"/>
  <c r="E13" i="3"/>
  <c r="E12" i="3"/>
  <c r="G12" i="3" s="1"/>
  <c r="E11" i="3"/>
  <c r="G11" i="3" s="1"/>
  <c r="E10" i="3"/>
  <c r="G10" i="3" s="1"/>
  <c r="E9" i="3"/>
  <c r="G9" i="3" s="1"/>
  <c r="E8" i="3"/>
  <c r="G8" i="3" s="1"/>
  <c r="E11" i="2"/>
  <c r="G30" i="3"/>
  <c r="G28" i="3"/>
  <c r="G22" i="3"/>
  <c r="G21" i="3"/>
  <c r="G14" i="3"/>
  <c r="G13" i="3"/>
  <c r="E9" i="2"/>
  <c r="E12" i="2" s="1"/>
  <c r="E6" i="2"/>
  <c r="E8" i="2"/>
  <c r="E5" i="2"/>
  <c r="G38" i="3" l="1"/>
</calcChain>
</file>

<file path=xl/sharedStrings.xml><?xml version="1.0" encoding="utf-8"?>
<sst xmlns="http://schemas.openxmlformats.org/spreadsheetml/2006/main" count="2035" uniqueCount="196">
  <si>
    <t>Categorie/
Tip aparat</t>
  </si>
  <si>
    <t>Denumire aparat/
dispozitiv</t>
  </si>
  <si>
    <t>Numar şi serie</t>
  </si>
  <si>
    <t>LOGISTICA</t>
  </si>
  <si>
    <t>website</t>
  </si>
  <si>
    <t>TOTAL</t>
  </si>
  <si>
    <t>Distributia rezultatelor investigatiilor la medicul care a recomandat investigatia</t>
  </si>
  <si>
    <t>retea de transmisie imagini interne (RIS)</t>
  </si>
  <si>
    <t>transmisie de imagini in perimetrul 
limitrof si la distanta (PACS)</t>
  </si>
  <si>
    <t>PUNCTE</t>
  </si>
  <si>
    <t>A</t>
  </si>
  <si>
    <t>B</t>
  </si>
  <si>
    <t>C</t>
  </si>
  <si>
    <t>Criteriu</t>
  </si>
  <si>
    <t>Se va completa conform specificatiilor tehnice ale aparaturii</t>
  </si>
  <si>
    <t>Nume si prenume</t>
  </si>
  <si>
    <t>CNP</t>
  </si>
  <si>
    <t>Categorie personal</t>
  </si>
  <si>
    <t>Nr. Crt</t>
  </si>
  <si>
    <t>Act detinere</t>
  </si>
  <si>
    <t>Tip act</t>
  </si>
  <si>
    <t>Nr. act</t>
  </si>
  <si>
    <t xml:space="preserve">Aparate de radiologie mobile </t>
  </si>
  <si>
    <t xml:space="preserve">Mamografie </t>
  </si>
  <si>
    <t xml:space="preserve">Ecografia </t>
  </si>
  <si>
    <t xml:space="preserve">Medicina nucleară (Gamma Camera)  </t>
  </si>
  <si>
    <t xml:space="preserve">Osteodensitometrie DEXA </t>
  </si>
  <si>
    <t>Total</t>
  </si>
  <si>
    <t xml:space="preserve">Radiologie (scopie) </t>
  </si>
  <si>
    <t>Radiologie (grafie)</t>
  </si>
  <si>
    <t xml:space="preserve">Post independent de radiografie   </t>
  </si>
  <si>
    <t xml:space="preserve">Achizitie - direct digital        </t>
  </si>
  <si>
    <t>Opt -stepping periferic</t>
  </si>
  <si>
    <t>Opt -cuantificarea stenozelor</t>
  </si>
  <si>
    <t>Opt -optimizarea densitatii</t>
  </si>
  <si>
    <t>Opt -trendelenburg</t>
  </si>
  <si>
    <t>Opt -afisare colimatori fara radiatie</t>
  </si>
  <si>
    <t>Opt -stand vertical</t>
  </si>
  <si>
    <t xml:space="preserve">Opt -2 Bucky                                       </t>
  </si>
  <si>
    <t xml:space="preserve">Achizitie - partial digital             </t>
  </si>
  <si>
    <t xml:space="preserve">Achizitie - digital        </t>
  </si>
  <si>
    <t xml:space="preserve">Dimensiunea câmpului de expunere                        </t>
  </si>
  <si>
    <t xml:space="preserve">Facilitate de stereotaxie                                  </t>
  </si>
  <si>
    <t>Caracteristici</t>
  </si>
  <si>
    <t>x</t>
  </si>
  <si>
    <t>DA/NU</t>
  </si>
  <si>
    <t>Computer tomograf spiral</t>
  </si>
  <si>
    <t xml:space="preserve">2 - 8 sectiuni concomitente            </t>
  </si>
  <si>
    <t xml:space="preserve">16 - 32 sectiuni concomitente      </t>
  </si>
  <si>
    <t xml:space="preserve">Timp achiziţie imag. 0,5-1 sec </t>
  </si>
  <si>
    <t xml:space="preserve">Timp achiziţie imag. &lt;0,5 sec </t>
  </si>
  <si>
    <t>Aplic. software* instalate pe CT circulatie 64 slice</t>
  </si>
  <si>
    <t>Aplic. software* instalate pe CT eval. nodul pulm 16 slice</t>
  </si>
  <si>
    <t>Aplic. software* instalate pe CT perfuzie 64 slice</t>
  </si>
  <si>
    <t>Aplic. software* instalate pe CT angiografie cu substractie de os 16 slice</t>
  </si>
  <si>
    <t>Printer digital</t>
  </si>
  <si>
    <t>Printer analog</t>
  </si>
  <si>
    <t>Injector automat</t>
  </si>
  <si>
    <t>Antena instalata*</t>
  </si>
  <si>
    <t>Aplicatii software* Post-procesare 3D</t>
  </si>
  <si>
    <t xml:space="preserve">Aplicatii software* tractografie </t>
  </si>
  <si>
    <t>Aplicatii software* perfuzie cu substanta de contrast</t>
  </si>
  <si>
    <t>Aplicatii software* perfuzie fara cu substanta de contrast</t>
  </si>
  <si>
    <t>Aplicatii software* soft cardiac</t>
  </si>
  <si>
    <t>Aplicatii software* soft de scanare corp in totalitate</t>
  </si>
  <si>
    <t>Aplicatii software* angiografie corp in totalitate</t>
  </si>
  <si>
    <t>Aplicatii software* spectroscopie</t>
  </si>
  <si>
    <t xml:space="preserve">Cameră obscură umedă manuală                     </t>
  </si>
  <si>
    <t xml:space="preserve">Developator automat umed                     </t>
  </si>
  <si>
    <t xml:space="preserve">Developator umed day light                     </t>
  </si>
  <si>
    <t xml:space="preserve">Cititor de plăci fosforice (CR)               </t>
  </si>
  <si>
    <t>Developare automata uscata</t>
  </si>
  <si>
    <t xml:space="preserve">Arhivă filme radiografice                     </t>
  </si>
  <si>
    <t xml:space="preserve">Arhiva CD                     </t>
  </si>
  <si>
    <t xml:space="preserve">Arhivă de mare capacitate (PACS)                     </t>
  </si>
  <si>
    <t xml:space="preserve">Digitizer pentru medii transparente (filme)                     </t>
  </si>
  <si>
    <t>Nr.
crt.</t>
  </si>
  <si>
    <t>Data act</t>
  </si>
  <si>
    <t>Aviz de utilizare/ Buletin de verificare periodica
(DA/NU)</t>
  </si>
  <si>
    <t>C1</t>
  </si>
  <si>
    <t>C2</t>
  </si>
  <si>
    <t>C3</t>
  </si>
  <si>
    <t>C4</t>
  </si>
  <si>
    <t>C5</t>
  </si>
  <si>
    <t>C6</t>
  </si>
  <si>
    <t>C7</t>
  </si>
  <si>
    <t>C8</t>
  </si>
  <si>
    <t>C9</t>
  </si>
  <si>
    <t>C10</t>
  </si>
  <si>
    <t>C11</t>
  </si>
  <si>
    <t>C12</t>
  </si>
  <si>
    <t>C13</t>
  </si>
  <si>
    <t>C14</t>
  </si>
  <si>
    <t>DA/
NU</t>
  </si>
  <si>
    <t>Puncte</t>
  </si>
  <si>
    <t xml:space="preserve"> Garantie/Contract service
(DA/NU)</t>
  </si>
  <si>
    <t>NOTA 1: In situatia in care furnizorul are mai multe puncte de lucru se intocmesc tabele pentru fiecare dintre acestea</t>
  </si>
  <si>
    <t>NOTA 2: Se puncteaza doar echipamentele utilizate pentru serviciile ce se contracteaza</t>
  </si>
  <si>
    <t>Rezonanţă magnetică cu camp magnetic &lt; 1T</t>
  </si>
  <si>
    <t xml:space="preserve">Termen de valabilitate act </t>
  </si>
  <si>
    <t>Aplic. software* instalate pe CT dental  2 slice</t>
  </si>
  <si>
    <t>EVALUARE RESURSE TEHNICE, FURNIZOR: ………….</t>
  </si>
  <si>
    <t>Punct de lucru</t>
  </si>
  <si>
    <t>………………………..</t>
  </si>
  <si>
    <t>NOTA 3: La ecograf se ia in calcul 1 aparat pe medic in vederea acordarii punctajului</t>
  </si>
  <si>
    <t>Sistem pt justificarea si optimizarea dozelor de iradiere</t>
  </si>
  <si>
    <t>Aplicatii software* perfuzie fara  substanta de contrast</t>
  </si>
  <si>
    <t xml:space="preserve">Cu 1 detector         </t>
  </si>
  <si>
    <t xml:space="preserve">Cu 2 detectori               </t>
  </si>
  <si>
    <t>Statie de post procesare si software aferent alta decat statia de vizualizare</t>
  </si>
  <si>
    <t>Data expirarii garantie/contract service</t>
  </si>
  <si>
    <t>Răspundem de realitatea şi exactitatea datelor</t>
  </si>
  <si>
    <t>Reprezentant legal</t>
  </si>
  <si>
    <t>Nume şi prenume, semnătură, ştampilă</t>
  </si>
  <si>
    <t>Data întocmirii</t>
  </si>
  <si>
    <t>NOTA 4: Se completeaza doar in dreptul fiecarui tip de aparat detinut. In situatia in care sunt mai multe aparate de acelasi tip se mai introduce un rand/randurile specifice (cu accesorii, unde este cazul) ;</t>
  </si>
  <si>
    <t>Statie de post procesare si software aferent**</t>
  </si>
  <si>
    <t>*se puncteaza daca in documentatia de detinere si de punere in functiune exista dovada documentata a aplicatiilor mentionate instalate pe echipament</t>
  </si>
  <si>
    <t>** se va puncta daca in documentatia de detinere si de punere in functiune exista dovada detinerii si instalarii echipamentului</t>
  </si>
  <si>
    <t>NOTA 5: Punctajele se regasesc in Anexa 20 la Normele metodologice;</t>
  </si>
  <si>
    <t>NOTA 6: Punctajul total pentru fiecare aparat,  se acordă pentru aparatele cu o vechime de până la 9 ani; pentru aparatele cu o vechime de peste 9 ani dar nu mai mult de 15 ani, calculați de la data fabricării sau de la data recondiţionării (refurbisării), punctajul total al fiecărui aparat, pentru fiecare an în plus, se diminuează cu câte 15%.</t>
  </si>
  <si>
    <r>
      <rPr>
        <b/>
        <sz val="10"/>
        <rFont val="Arial"/>
        <family val="2"/>
      </rPr>
      <t>c2</t>
    </r>
    <r>
      <rPr>
        <sz val="10"/>
        <rFont val="Arial"/>
        <family val="2"/>
      </rPr>
      <t xml:space="preserve"> - chestionar de satisfactie a pacientilor</t>
    </r>
  </si>
  <si>
    <r>
      <t>Punctajul pentru criteriile A si C2 se acorda pentru un singur punct de lucru</t>
    </r>
    <r>
      <rPr>
        <sz val="10"/>
        <color indexed="10"/>
        <rFont val="Arial"/>
        <family val="2"/>
        <charset val="238"/>
      </rPr>
      <t>, la alegerea furnizorului.</t>
    </r>
    <r>
      <rPr>
        <sz val="10"/>
        <rFont val="Arial"/>
        <family val="2"/>
        <charset val="238"/>
      </rPr>
      <t xml:space="preserve">  La celelalte puncte de lucru se lasă necompletat (galben)</t>
    </r>
  </si>
  <si>
    <t>Software dedicat activitatii de laborator, care sa contina inregistrarea si evidenta biletelor de trimitere (serie si numar bilet, CNP-ul/codul unic de asigurare al pacientului, cod parafa, nr. de contract medic, tipul si numarul investigatiilor recomandate), eliberarea buletinelor de analiza si arhivarea datelor de laborator, precum si raportarea activitatii desfasurate in conformitate cu formatul solicitat de casa de asigurari de sanatate( se prezinta specificatiile tehnice ale aplicatiei, care se verifica la sediul furnizorului):</t>
  </si>
  <si>
    <t xml:space="preserve">operational- instalat si cu aparate conectate pentru transmitere de date </t>
  </si>
  <si>
    <r>
      <rPr>
        <b/>
        <sz val="10"/>
        <rFont val="Arial"/>
        <family val="2"/>
      </rPr>
      <t>c1</t>
    </r>
    <r>
      <rPr>
        <sz val="10"/>
        <rFont val="Arial"/>
        <family val="2"/>
        <charset val="238"/>
      </rPr>
      <t xml:space="preserve"> - date de contact (adresa, telefon, fax, mail pentru laboratoarele/punctele de lucru din structura, orar de functionare, certificari/acreditari)</t>
    </r>
  </si>
  <si>
    <t>Punctajul pentru criteriile B si c1  se acorda pentru fiecare punct de lucru</t>
  </si>
  <si>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</si>
  <si>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</si>
  <si>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</si>
  <si>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t>
  </si>
  <si>
    <t>Raspundem de exactitatea si realitatea datelor</t>
  </si>
  <si>
    <t>NOTA 1:</t>
  </si>
  <si>
    <r>
      <t>Program de lucru
(</t>
    </r>
    <r>
      <rPr>
        <sz val="8"/>
        <color indexed="10"/>
        <rFont val="Arial"/>
        <family val="2"/>
        <charset val="238"/>
      </rPr>
      <t>ore/săpt.</t>
    </r>
    <r>
      <rPr>
        <sz val="8"/>
        <rFont val="Arial"/>
        <family val="2"/>
        <charset val="238"/>
      </rPr>
      <t>)</t>
    </r>
  </si>
  <si>
    <t>……..</t>
  </si>
  <si>
    <t>Nota 2: Punctajele se regasesc in Anexa 20 la Normele metodologice</t>
  </si>
  <si>
    <t>Nota 2: Norma intreaga medic de radiologie si imagistica medicala -6 ore</t>
  </si>
  <si>
    <t>Nota 3: Norma intreaga asistente de radiologie si imagistica medicala - 6 ore</t>
  </si>
  <si>
    <t>Nota 4: Punctajele se regasesc in Anexa 20 la Normele metodologice</t>
  </si>
  <si>
    <t>Data fabricatiei/reconditionare (refurbisare)</t>
  </si>
  <si>
    <t>Data expirarii avizului de utilizare/buletin de verificare periodica</t>
  </si>
  <si>
    <t>C15</t>
  </si>
  <si>
    <t>C16</t>
  </si>
  <si>
    <t>Autorizatie CNCAN -data expirarii (unde e cazul)</t>
  </si>
  <si>
    <t>nr. pcte de lucru</t>
  </si>
  <si>
    <t>X</t>
  </si>
  <si>
    <t>EVALUARE LOGISTICA FURNIZOR:</t>
  </si>
  <si>
    <t>………………………………</t>
  </si>
  <si>
    <t xml:space="preserve">PUNCT DE LUCRU </t>
  </si>
  <si>
    <t>…………………………….</t>
  </si>
  <si>
    <t>Semninificatia cifrei de la C4</t>
  </si>
  <si>
    <t>Functie si grad</t>
  </si>
  <si>
    <t>Puncte cnf Norme</t>
  </si>
  <si>
    <t>medic specialist radiologie si imagistica medicala</t>
  </si>
  <si>
    <t>medic primar radiologie si imagistica medicala</t>
  </si>
  <si>
    <t>medic specialist medicina nucleara</t>
  </si>
  <si>
    <t>medic specialist anestezist</t>
  </si>
  <si>
    <t>medic primar anestezist</t>
  </si>
  <si>
    <t>medic primar medicina de urgenta</t>
  </si>
  <si>
    <t>medic cu competenta/supraspecializare/atestat de studii complementare Eco obtinuta in ultimii 5 ani</t>
  </si>
  <si>
    <t>medic cu competenta/supraspecializare/atestat de studii complementare Eco de mai mult de 5 ani</t>
  </si>
  <si>
    <t>absolvent colegiu imagistica medicala</t>
  </si>
  <si>
    <t>bioinginer</t>
  </si>
  <si>
    <t>fizician</t>
  </si>
  <si>
    <t>asistent medical de radiologie cu studii superioare</t>
  </si>
  <si>
    <t>asistent medical de radiologie fara studii superioare</t>
  </si>
  <si>
    <t>asistent generalist pentru Eco + ATI</t>
  </si>
  <si>
    <t>personal auxiliar - tehnician aparatura medicala</t>
  </si>
  <si>
    <t>medic primar medicina nucleara</t>
  </si>
  <si>
    <t>medic specialist medicina de urgenta</t>
  </si>
  <si>
    <t>Puncte norma intreaga</t>
  </si>
  <si>
    <t>Furnizor de investigatii paraclinice -Radiologie si Imagistica medicala:</t>
  </si>
  <si>
    <t>…………………….</t>
  </si>
  <si>
    <t xml:space="preserve">Punct de lucru:  </t>
  </si>
  <si>
    <t>……………………..</t>
  </si>
  <si>
    <t xml:space="preserve">Achizitie - partial digitalizat (plăci fosforice)             </t>
  </si>
  <si>
    <t>…………..</t>
  </si>
  <si>
    <t>………</t>
  </si>
  <si>
    <t>…………………………………………….</t>
  </si>
  <si>
    <t>……………………………………………</t>
  </si>
  <si>
    <t xml:space="preserve">Achizitie - cu tomosinteza    </t>
  </si>
  <si>
    <t>aparat 1</t>
  </si>
  <si>
    <t>aparat 2</t>
  </si>
  <si>
    <t>aparat 3</t>
  </si>
  <si>
    <t>aparat 4</t>
  </si>
  <si>
    <t>aparat 5</t>
  </si>
  <si>
    <t>aparat 6</t>
  </si>
  <si>
    <t xml:space="preserve">64 sectiuni concomitente      </t>
  </si>
  <si>
    <t xml:space="preserve">128 sectiuni concomitente      </t>
  </si>
  <si>
    <t xml:space="preserve">peste 128 sectiuni concomitente sau CT DUAl       </t>
  </si>
  <si>
    <t>Rezonanţă magnetică cu camp magnetic de 1T si sub 1,5T</t>
  </si>
  <si>
    <t>Rezonanţă magnetică cu camp magnetic de 1,5T și mai mic de 3T</t>
  </si>
  <si>
    <t>Rezonanţă magnetică cu camp magnetic de cel puțin 3T</t>
  </si>
  <si>
    <t>medic dentist/medic stomatolog</t>
  </si>
  <si>
    <t>medic dentist/medic stomatolog specialist</t>
  </si>
  <si>
    <t>medic dentist/medic stomatolog primar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</si>
</sst>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38" x14ac:knownFonts="1">
    <font>
      <sz val="10"/>
      <name val="Arial"/>
      <charset val="238"/>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charset val="238"/>
    </font>
    <font>
      <b/>
      <sz val="11"/>
      <color indexed="63"/>
      <name val="Calibri"/>
      <family val="2"/>
    </font>
    <font>
      <b/>
      <sz val="18"/>
      <color indexed="56"/>
      <name val="Cambria"/>
      <family val="2"/>
    </font>
    <font>
      <b/>
      <sz val="11"/>
      <color indexed="8"/>
      <name val="Calibri"/>
      <family val="2"/>
    </font>
    <font>
      <sz val="11"/>
      <color indexed="10"/>
      <name val="Calibri"/>
      <family val="2"/>
    </font>
    <font>
      <b/>
      <sz val="14"/>
      <name val="Times New Roman"/>
      <family val="1"/>
    </font>
    <font>
      <b/>
      <sz val="10"/>
      <name val="Times New Roman"/>
      <family val="1"/>
    </font>
    <font>
      <sz val="10"/>
      <name val="Times New Roman"/>
      <family val="1"/>
    </font>
    <font>
      <b/>
      <sz val="10"/>
      <name val="Arial"/>
      <family val="2"/>
    </font>
    <font>
      <sz val="8"/>
      <name val="Times New Roman"/>
      <family val="1"/>
    </font>
    <font>
      <sz val="10"/>
      <color indexed="12"/>
      <name val="Times New Roman"/>
      <family val="1"/>
    </font>
    <font>
      <sz val="10"/>
      <color indexed="10"/>
      <name val="Arial"/>
      <family val="2"/>
      <charset val="238"/>
    </font>
    <font>
      <sz val="8"/>
      <name val="Arial"/>
      <family val="2"/>
    </font>
    <font>
      <b/>
      <sz val="12"/>
      <name val="Arial"/>
      <family val="2"/>
    </font>
    <font>
      <b/>
      <sz val="10"/>
      <color indexed="10"/>
      <name val="Arial"/>
      <family val="2"/>
    </font>
    <font>
      <sz val="12"/>
      <name val="Times New Roman"/>
      <family val="1"/>
    </font>
    <font>
      <sz val="12"/>
      <name val="Arial"/>
      <family val="2"/>
      <charset val="238"/>
    </font>
    <font>
      <b/>
      <sz val="8"/>
      <name val="Arial"/>
      <family val="2"/>
    </font>
    <font>
      <sz val="8"/>
      <name val="Arial"/>
      <family val="2"/>
      <charset val="238"/>
    </font>
    <font>
      <sz val="8"/>
      <color indexed="10"/>
      <name val="Arial"/>
      <family val="2"/>
      <charset val="238"/>
    </font>
    <font>
      <sz val="6"/>
      <name val="Arial"/>
      <family val="2"/>
      <charset val="238"/>
    </font>
    <font>
      <b/>
      <i/>
      <sz val="10"/>
      <name val="Times New Roman"/>
      <family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
      <patternFill patternType="solid">
        <fgColor rgb="FF5DD5FF"/>
        <bgColor indexed="64"/>
      </patternFill>
    </fill>
  </fills>
  <borders count="2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5">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7" fillId="0" borderId="0"/>
    <xf numFmtId="0" fontId="16" fillId="0" borderId="0"/>
    <xf numFmtId="0" fontId="1"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131">
    <xf numFmtId="0" fontId="0" fillId="0" borderId="0" xfId="0"/>
    <xf numFmtId="0" fontId="22" fillId="0" borderId="0" xfId="39" applyFont="1"/>
    <xf numFmtId="0" fontId="23" fillId="0" borderId="0" xfId="39" applyFont="1"/>
    <xf numFmtId="14" fontId="23" fillId="0" borderId="0" xfId="39" applyNumberFormat="1" applyFont="1"/>
    <xf numFmtId="0" fontId="0" fillId="0" borderId="0" xfId="0" applyAlignment="1">
      <alignment horizontal="center"/>
    </xf>
    <xf numFmtId="0" fontId="16" fillId="0" borderId="0" xfId="39"/>
    <xf numFmtId="0" fontId="24" fillId="0" borderId="0" xfId="39" applyFont="1" applyProtection="1">
      <protection locked="0"/>
    </xf>
    <xf numFmtId="14" fontId="16" fillId="0" borderId="0" xfId="39" applyNumberFormat="1"/>
    <xf numFmtId="0" fontId="23" fillId="0" borderId="10" xfId="39" applyFont="1" applyBorder="1" applyAlignment="1">
      <alignment horizontal="center" vertical="center" wrapText="1"/>
    </xf>
    <xf numFmtId="0" fontId="1" fillId="0" borderId="10" xfId="0" applyFont="1" applyBorder="1" applyAlignment="1">
      <alignment horizontal="center" wrapText="1"/>
    </xf>
    <xf numFmtId="0" fontId="22" fillId="0" borderId="11" xfId="39" applyFont="1" applyBorder="1" applyAlignment="1">
      <alignment vertical="top" wrapText="1"/>
    </xf>
    <xf numFmtId="0" fontId="22" fillId="0" borderId="10" xfId="39" applyFont="1" applyBorder="1" applyAlignment="1">
      <alignment vertical="top" wrapText="1"/>
    </xf>
    <xf numFmtId="0" fontId="23" fillId="0" borderId="10" xfId="39" applyFont="1" applyBorder="1" applyAlignment="1" applyProtection="1">
      <alignment vertical="top" wrapText="1"/>
      <protection locked="0"/>
    </xf>
    <xf numFmtId="0" fontId="23" fillId="0" borderId="10" xfId="39" applyFont="1" applyBorder="1" applyAlignment="1" applyProtection="1">
      <alignment vertical="top"/>
      <protection locked="0"/>
    </xf>
    <xf numFmtId="14" fontId="23" fillId="0" borderId="10" xfId="39" applyNumberFormat="1" applyFont="1" applyBorder="1" applyAlignment="1" applyProtection="1">
      <alignment vertical="top"/>
      <protection locked="0"/>
    </xf>
    <xf numFmtId="14" fontId="0" fillId="0" borderId="12" xfId="0" applyNumberFormat="1" applyBorder="1" applyAlignment="1" applyProtection="1">
      <alignment horizontal="center" vertical="top"/>
      <protection locked="0"/>
    </xf>
    <xf numFmtId="0" fontId="23" fillId="24" borderId="10" xfId="39" applyFont="1" applyFill="1" applyBorder="1" applyAlignment="1">
      <alignment horizontal="center" vertical="center"/>
    </xf>
    <xf numFmtId="0" fontId="22" fillId="0" borderId="13" xfId="39" applyFont="1" applyBorder="1" applyAlignment="1">
      <alignment vertical="top" wrapText="1"/>
    </xf>
    <xf numFmtId="0" fontId="23" fillId="0" borderId="10" xfId="39" applyFont="1" applyBorder="1" applyAlignment="1">
      <alignment vertical="top" wrapText="1"/>
    </xf>
    <xf numFmtId="0" fontId="23" fillId="24" borderId="10" xfId="39" applyFont="1" applyFill="1" applyBorder="1" applyAlignment="1">
      <alignment horizontal="center" vertical="center" wrapText="1"/>
    </xf>
    <xf numFmtId="14" fontId="23" fillId="24" borderId="10" xfId="39" applyNumberFormat="1" applyFont="1" applyFill="1" applyBorder="1" applyAlignment="1">
      <alignment horizontal="center" vertical="center"/>
    </xf>
    <xf numFmtId="0" fontId="0" fillId="0" borderId="12" xfId="0" applyBorder="1" applyAlignment="1" applyProtection="1">
      <alignment horizontal="center" vertical="top"/>
      <protection locked="0"/>
    </xf>
    <xf numFmtId="0" fontId="0" fillId="0" borderId="10" xfId="0" applyBorder="1" applyAlignment="1" applyProtection="1">
      <alignment horizontal="center" vertical="top"/>
      <protection locked="0"/>
    </xf>
    <xf numFmtId="0" fontId="22" fillId="24" borderId="10" xfId="39" applyFont="1" applyFill="1" applyBorder="1" applyAlignment="1">
      <alignment vertical="top" wrapText="1"/>
    </xf>
    <xf numFmtId="14" fontId="0" fillId="0" borderId="10" xfId="0" applyNumberFormat="1" applyBorder="1" applyAlignment="1" applyProtection="1">
      <alignment horizontal="center" vertical="top"/>
      <protection locked="0"/>
    </xf>
    <xf numFmtId="0" fontId="23" fillId="24" borderId="12" xfId="39" applyFont="1" applyFill="1" applyBorder="1" applyAlignment="1">
      <alignment horizontal="center" vertical="center"/>
    </xf>
    <xf numFmtId="1" fontId="1" fillId="0" borderId="14" xfId="28" applyNumberFormat="1" applyFont="1" applyBorder="1" applyProtection="1">
      <protection locked="0"/>
    </xf>
    <xf numFmtId="0" fontId="0" fillId="0" borderId="13" xfId="0" applyBorder="1" applyAlignment="1">
      <alignment vertical="top" wrapText="1"/>
    </xf>
    <xf numFmtId="0" fontId="22" fillId="0" borderId="11" xfId="39" applyFont="1" applyBorder="1" applyAlignment="1">
      <alignment horizontal="left" vertical="top" wrapText="1"/>
    </xf>
    <xf numFmtId="0" fontId="25" fillId="0" borderId="14" xfId="0" applyFont="1" applyBorder="1" applyProtection="1">
      <protection locked="0"/>
    </xf>
    <xf numFmtId="0" fontId="23" fillId="24" borderId="10" xfId="39" applyFont="1" applyFill="1" applyBorder="1" applyAlignment="1">
      <alignment vertical="top" wrapText="1"/>
    </xf>
    <xf numFmtId="0" fontId="26" fillId="0" borderId="10" xfId="39" applyFont="1" applyBorder="1" applyAlignment="1">
      <alignment vertical="top" wrapText="1"/>
    </xf>
    <xf numFmtId="0" fontId="1" fillId="0" borderId="14" xfId="28" applyFont="1" applyBorder="1" applyProtection="1">
      <protection locked="0"/>
    </xf>
    <xf numFmtId="0" fontId="22" fillId="0" borderId="10" xfId="39" applyFont="1" applyBorder="1" applyAlignment="1">
      <alignment horizontal="right" vertical="distributed"/>
    </xf>
    <xf numFmtId="0" fontId="22" fillId="0" borderId="0" xfId="39" applyFont="1" applyAlignment="1">
      <alignment horizontal="right" vertical="distributed"/>
    </xf>
    <xf numFmtId="0" fontId="16" fillId="0" borderId="0" xfId="39" applyAlignment="1">
      <alignment horizontal="center"/>
    </xf>
    <xf numFmtId="0" fontId="23" fillId="24" borderId="15" xfId="39" applyFont="1" applyFill="1" applyBorder="1" applyAlignment="1">
      <alignment horizontal="center" vertical="center"/>
    </xf>
    <xf numFmtId="0" fontId="7" fillId="0" borderId="0" xfId="0" applyFont="1"/>
    <xf numFmtId="0" fontId="24" fillId="0" borderId="0" xfId="0" applyFont="1" applyAlignment="1">
      <alignment horizontal="left"/>
    </xf>
    <xf numFmtId="0" fontId="24" fillId="0" borderId="0" xfId="0" applyFont="1" applyAlignment="1">
      <alignment horizontal="right" vertical="center" wrapText="1"/>
    </xf>
    <xf numFmtId="0" fontId="24" fillId="0" borderId="0" xfId="0" applyFont="1" applyAlignment="1">
      <alignment horizontal="right"/>
    </xf>
    <xf numFmtId="0" fontId="24" fillId="0" borderId="0" xfId="0" applyFont="1" applyAlignment="1">
      <alignment horizontal="center"/>
    </xf>
    <xf numFmtId="0" fontId="24" fillId="0" borderId="0" xfId="39" applyFont="1"/>
    <xf numFmtId="15" fontId="7" fillId="0" borderId="0" xfId="39" applyNumberFormat="1" applyFont="1"/>
    <xf numFmtId="0" fontId="32" fillId="0" borderId="0" xfId="39" applyFont="1"/>
    <xf numFmtId="0" fontId="32" fillId="0" borderId="0" xfId="39" applyFont="1" applyAlignment="1">
      <alignment horizontal="center"/>
    </xf>
    <xf numFmtId="0" fontId="32" fillId="0" borderId="0" xfId="0" applyFont="1" applyAlignment="1">
      <alignment horizontal="center"/>
    </xf>
    <xf numFmtId="0" fontId="24" fillId="0" borderId="10" xfId="0" applyFont="1" applyBorder="1" applyAlignment="1">
      <alignment vertical="center"/>
    </xf>
    <xf numFmtId="0" fontId="24" fillId="0" borderId="10" xfId="0" applyFont="1" applyBorder="1" applyAlignment="1">
      <alignment horizontal="center" vertical="center"/>
    </xf>
    <xf numFmtId="0" fontId="24" fillId="0" borderId="10" xfId="39" applyFont="1" applyBorder="1" applyAlignment="1">
      <alignment horizontal="center" vertical="center" wrapText="1"/>
    </xf>
    <xf numFmtId="0" fontId="0" fillId="0" borderId="10" xfId="0" applyBorder="1" applyAlignment="1">
      <alignment horizontal="center" vertical="top"/>
    </xf>
    <xf numFmtId="0" fontId="0" fillId="0" borderId="10" xfId="0" applyBorder="1" applyAlignment="1">
      <alignment vertical="top" wrapText="1"/>
    </xf>
    <xf numFmtId="0" fontId="0" fillId="0" borderId="10" xfId="0" applyBorder="1" applyAlignment="1">
      <alignment vertical="top"/>
    </xf>
    <xf numFmtId="0" fontId="16" fillId="0" borderId="10" xfId="0" applyFont="1" applyBorder="1" applyAlignment="1">
      <alignment vertical="top" wrapText="1"/>
    </xf>
    <xf numFmtId="0" fontId="7" fillId="0" borderId="10" xfId="0" applyFont="1" applyBorder="1" applyAlignment="1">
      <alignment vertical="top" wrapText="1"/>
    </xf>
    <xf numFmtId="0" fontId="0" fillId="0" borderId="10" xfId="0" applyBorder="1"/>
    <xf numFmtId="0" fontId="34" fillId="0" borderId="10" xfId="0" applyFont="1" applyBorder="1" applyAlignment="1">
      <alignment horizontal="center" vertical="center"/>
    </xf>
    <xf numFmtId="0" fontId="34" fillId="0" borderId="10" xfId="0" applyFont="1" applyBorder="1" applyAlignment="1" applyProtection="1">
      <alignment vertical="center"/>
      <protection locked="0"/>
    </xf>
    <xf numFmtId="165" fontId="34" fillId="0" borderId="10" xfId="0" applyNumberFormat="1" applyFont="1" applyBorder="1" applyAlignment="1" applyProtection="1">
      <alignment horizontal="center" vertical="center"/>
      <protection locked="0"/>
    </xf>
    <xf numFmtId="164" fontId="34" fillId="0" borderId="10" xfId="0" applyNumberFormat="1" applyFont="1" applyBorder="1" applyAlignment="1" applyProtection="1">
      <alignment horizontal="center" vertical="center"/>
      <protection locked="0"/>
    </xf>
    <xf numFmtId="165" fontId="34" fillId="25" borderId="10" xfId="0" applyNumberFormat="1" applyFont="1" applyFill="1" applyBorder="1" applyAlignment="1" applyProtection="1">
      <alignment horizontal="center" vertical="center"/>
      <protection locked="0"/>
    </xf>
    <xf numFmtId="0" fontId="24" fillId="0" borderId="0" xfId="0" applyFont="1"/>
    <xf numFmtId="0" fontId="0" fillId="0" borderId="15" xfId="0" applyBorder="1" applyAlignment="1" applyProtection="1">
      <alignment horizontal="center" vertical="top"/>
      <protection locked="0"/>
    </xf>
    <xf numFmtId="0" fontId="23" fillId="0" borderId="16" xfId="39" applyFont="1" applyBorder="1" applyAlignment="1">
      <alignment horizontal="center" vertical="center"/>
    </xf>
    <xf numFmtId="0" fontId="7" fillId="0" borderId="11" xfId="0" applyFont="1" applyBorder="1" applyAlignment="1">
      <alignment horizontal="center" wrapText="1"/>
    </xf>
    <xf numFmtId="0" fontId="7" fillId="0" borderId="10" xfId="0" applyFont="1" applyBorder="1" applyAlignment="1">
      <alignment horizontal="right" vertical="top" wrapText="1"/>
    </xf>
    <xf numFmtId="0" fontId="7" fillId="0" borderId="0" xfId="0" applyFont="1" applyAlignment="1">
      <alignment vertical="justify" wrapText="1"/>
    </xf>
    <xf numFmtId="0" fontId="0" fillId="0" borderId="0" xfId="0" applyProtection="1">
      <protection locked="0"/>
    </xf>
    <xf numFmtId="0" fontId="0" fillId="0" borderId="10" xfId="0" applyBorder="1" applyAlignment="1" applyProtection="1">
      <alignment horizontal="center" vertical="top"/>
      <protection hidden="1"/>
    </xf>
    <xf numFmtId="0" fontId="0" fillId="0" borderId="10" xfId="0" applyBorder="1" applyAlignment="1" applyProtection="1">
      <alignment horizontal="center"/>
      <protection hidden="1"/>
    </xf>
    <xf numFmtId="0" fontId="29" fillId="0" borderId="0" xfId="0" applyFont="1" applyAlignment="1">
      <alignment horizontal="left"/>
    </xf>
    <xf numFmtId="0" fontId="29" fillId="0" borderId="0" xfId="0" applyFont="1" applyAlignment="1" applyProtection="1">
      <alignment horizontal="left"/>
      <protection locked="0"/>
    </xf>
    <xf numFmtId="0" fontId="28" fillId="0" borderId="10" xfId="0" applyFont="1" applyBorder="1" applyAlignment="1">
      <alignment vertical="center" wrapText="1"/>
    </xf>
    <xf numFmtId="0" fontId="0" fillId="0" borderId="10" xfId="0" applyBorder="1" applyAlignment="1">
      <alignment vertical="center"/>
    </xf>
    <xf numFmtId="0" fontId="0" fillId="0" borderId="0" xfId="0" applyAlignment="1">
      <alignment vertical="center"/>
    </xf>
    <xf numFmtId="0" fontId="36"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0" fillId="26" borderId="10" xfId="0" applyFill="1" applyBorder="1" applyAlignment="1" applyProtection="1">
      <alignment horizontal="center" vertical="top"/>
      <protection locked="0"/>
    </xf>
    <xf numFmtId="0" fontId="16" fillId="0" borderId="0" xfId="39" applyAlignment="1">
      <alignment vertical="center"/>
    </xf>
    <xf numFmtId="0" fontId="23" fillId="0" borderId="10" xfId="39" applyFont="1" applyBorder="1" applyAlignment="1">
      <alignment vertical="center"/>
    </xf>
    <xf numFmtId="0" fontId="7" fillId="0" borderId="10" xfId="0" applyFont="1" applyBorder="1" applyAlignment="1">
      <alignment vertical="center"/>
    </xf>
    <xf numFmtId="0" fontId="7" fillId="0" borderId="0" xfId="0" applyFont="1" applyAlignment="1">
      <alignment vertical="center"/>
    </xf>
    <xf numFmtId="0" fontId="34" fillId="0" borderId="10" xfId="0" applyFont="1" applyBorder="1" applyAlignment="1" applyProtection="1">
      <alignment vertical="center"/>
      <protection hidden="1"/>
    </xf>
    <xf numFmtId="2" fontId="34" fillId="0" borderId="10" xfId="0" applyNumberFormat="1" applyFont="1" applyBorder="1" applyAlignment="1" applyProtection="1">
      <alignment horizontal="center" vertical="center"/>
      <protection hidden="1"/>
    </xf>
    <xf numFmtId="0" fontId="23" fillId="0" borderId="17" xfId="38" applyFont="1" applyBorder="1" applyAlignment="1" applyProtection="1">
      <alignment horizontal="center" wrapText="1"/>
      <protection locked="0"/>
    </xf>
    <xf numFmtId="0" fontId="23" fillId="0" borderId="17" xfId="38" applyFont="1" applyBorder="1" applyProtection="1">
      <protection locked="0"/>
    </xf>
    <xf numFmtId="2" fontId="23" fillId="25" borderId="10" xfId="39" applyNumberFormat="1" applyFont="1" applyFill="1" applyBorder="1" applyAlignment="1" applyProtection="1">
      <alignment horizontal="center" vertical="top"/>
      <protection hidden="1"/>
    </xf>
    <xf numFmtId="2" fontId="23" fillId="0" borderId="10" xfId="39" applyNumberFormat="1" applyFont="1" applyBorder="1" applyAlignment="1" applyProtection="1">
      <alignment horizontal="center" vertical="top"/>
      <protection hidden="1"/>
    </xf>
    <xf numFmtId="2" fontId="0" fillId="0" borderId="0" xfId="0" applyNumberFormat="1" applyProtection="1">
      <protection hidden="1"/>
    </xf>
    <xf numFmtId="0" fontId="0" fillId="0" borderId="14" xfId="28" applyFont="1" applyBorder="1" applyAlignment="1" applyProtection="1">
      <alignment horizontal="center" wrapText="1"/>
      <protection locked="0"/>
    </xf>
    <xf numFmtId="0" fontId="23" fillId="0" borderId="18" xfId="0" applyFont="1" applyBorder="1" applyAlignment="1" applyProtection="1">
      <alignment horizontal="center" vertical="top" wrapText="1"/>
      <protection locked="0"/>
    </xf>
    <xf numFmtId="1" fontId="23" fillId="0" borderId="18" xfId="0" applyNumberFormat="1" applyFont="1" applyBorder="1" applyAlignment="1" applyProtection="1">
      <alignment horizontal="center" vertical="top" wrapText="1"/>
      <protection locked="0"/>
    </xf>
    <xf numFmtId="0" fontId="23" fillId="0" borderId="11" xfId="39" applyFont="1" applyBorder="1" applyAlignment="1">
      <alignment vertical="center"/>
    </xf>
    <xf numFmtId="0" fontId="23" fillId="0" borderId="13" xfId="39" applyFont="1" applyBorder="1" applyAlignment="1">
      <alignment vertical="center"/>
    </xf>
    <xf numFmtId="0" fontId="21" fillId="0" borderId="0" xfId="39" applyFont="1" applyAlignment="1">
      <alignment horizontal="left"/>
    </xf>
    <xf numFmtId="0" fontId="37" fillId="27" borderId="10" xfId="39" applyFont="1" applyFill="1" applyBorder="1" applyAlignment="1">
      <alignment horizontal="left" vertical="top" wrapText="1"/>
    </xf>
    <xf numFmtId="0" fontId="7" fillId="0" borderId="10" xfId="39" applyFont="1" applyBorder="1" applyAlignment="1">
      <alignment horizontal="center" vertical="center" wrapText="1"/>
    </xf>
    <xf numFmtId="0" fontId="23" fillId="0" borderId="10" xfId="39" applyFont="1" applyBorder="1" applyAlignment="1">
      <alignment horizontal="center" vertical="center" wrapText="1"/>
    </xf>
    <xf numFmtId="0" fontId="1" fillId="0" borderId="10" xfId="0" applyFont="1" applyBorder="1" applyAlignment="1">
      <alignment horizontal="center" vertical="center" wrapText="1"/>
    </xf>
    <xf numFmtId="0" fontId="23" fillId="0" borderId="11" xfId="39" applyFont="1" applyBorder="1" applyAlignment="1">
      <alignment horizontal="center" vertical="center" wrapText="1"/>
    </xf>
    <xf numFmtId="0" fontId="23" fillId="0" borderId="19" xfId="39" applyFont="1" applyBorder="1" applyAlignment="1">
      <alignment horizontal="center" vertical="center" wrapText="1"/>
    </xf>
    <xf numFmtId="0" fontId="7" fillId="0" borderId="0" xfId="0" applyFont="1" applyAlignment="1">
      <alignment horizontal="left" wrapText="1"/>
    </xf>
    <xf numFmtId="0" fontId="0" fillId="0" borderId="0" xfId="0" applyAlignment="1">
      <alignment horizontal="left" wrapText="1"/>
    </xf>
    <xf numFmtId="0" fontId="22" fillId="0" borderId="13" xfId="39" applyFont="1" applyBorder="1" applyAlignment="1">
      <alignment horizontal="right" vertical="distributed"/>
    </xf>
    <xf numFmtId="0" fontId="22" fillId="0" borderId="19" xfId="39" applyFont="1" applyBorder="1" applyAlignment="1">
      <alignment horizontal="right" vertical="distributed"/>
    </xf>
    <xf numFmtId="0" fontId="22" fillId="0" borderId="10" xfId="39" applyFont="1" applyBorder="1" applyAlignment="1">
      <alignment horizontal="right" vertical="distributed"/>
    </xf>
    <xf numFmtId="0" fontId="16" fillId="0" borderId="0" xfId="39" applyAlignment="1">
      <alignment horizontal="left" wrapText="1"/>
    </xf>
    <xf numFmtId="0" fontId="27" fillId="0" borderId="0" xfId="0" applyFont="1" applyAlignment="1">
      <alignment horizontal="left"/>
    </xf>
    <xf numFmtId="2" fontId="16" fillId="0" borderId="10" xfId="39" applyNumberFormat="1" applyBorder="1" applyAlignment="1" applyProtection="1">
      <alignment horizontal="center"/>
      <protection hidden="1"/>
    </xf>
    <xf numFmtId="0" fontId="23" fillId="0" borderId="11" xfId="39" applyFont="1" applyBorder="1" applyAlignment="1">
      <alignment vertical="center"/>
    </xf>
    <xf numFmtId="0" fontId="23" fillId="0" borderId="13" xfId="39" applyFont="1" applyBorder="1" applyAlignment="1">
      <alignment vertical="center"/>
    </xf>
    <xf numFmtId="0" fontId="23" fillId="0" borderId="19" xfId="39" applyFont="1" applyBorder="1" applyAlignment="1">
      <alignment vertical="center"/>
    </xf>
    <xf numFmtId="0" fontId="23" fillId="0" borderId="20" xfId="39" applyFont="1" applyBorder="1" applyAlignment="1">
      <alignment horizontal="center" vertical="center"/>
    </xf>
    <xf numFmtId="0" fontId="23" fillId="0" borderId="21" xfId="39" applyFont="1" applyBorder="1" applyAlignment="1">
      <alignment horizontal="center" vertical="center"/>
    </xf>
    <xf numFmtId="0" fontId="23" fillId="0" borderId="16" xfId="39" applyFont="1" applyBorder="1" applyAlignment="1">
      <alignment horizontal="center" vertical="center"/>
    </xf>
    <xf numFmtId="0" fontId="29" fillId="0" borderId="0" xfId="0" applyFont="1" applyAlignment="1">
      <alignment horizontal="left"/>
    </xf>
    <xf numFmtId="0" fontId="16" fillId="0" borderId="0" xfId="39"/>
    <xf numFmtId="0" fontId="31" fillId="0" borderId="0" xfId="39" applyFont="1" applyAlignment="1">
      <alignment horizontal="center"/>
    </xf>
    <xf numFmtId="0" fontId="24" fillId="0" borderId="0" xfId="39" applyFont="1"/>
    <xf numFmtId="0" fontId="30" fillId="0" borderId="0" xfId="39" applyFont="1" applyAlignment="1">
      <alignment vertical="center" wrapText="1"/>
    </xf>
    <xf numFmtId="0" fontId="24" fillId="0" borderId="10" xfId="0" applyFont="1" applyBorder="1" applyAlignment="1">
      <alignment horizontal="center" vertical="center"/>
    </xf>
    <xf numFmtId="0" fontId="0" fillId="0" borderId="10" xfId="0" applyBorder="1" applyAlignment="1">
      <alignment horizontal="center" vertical="center"/>
    </xf>
    <xf numFmtId="0" fontId="24" fillId="0" borderId="10" xfId="0" applyFont="1" applyBorder="1" applyAlignment="1">
      <alignment horizontal="right" vertical="center" wrapText="1"/>
    </xf>
    <xf numFmtId="0" fontId="24" fillId="0" borderId="10" xfId="0" applyFont="1" applyBorder="1" applyAlignment="1">
      <alignment horizontal="right"/>
    </xf>
    <xf numFmtId="0" fontId="0" fillId="0" borderId="10" xfId="0" applyBorder="1" applyAlignment="1">
      <alignment vertical="top" wrapText="1"/>
    </xf>
    <xf numFmtId="0" fontId="0" fillId="0" borderId="10" xfId="0" applyBorder="1" applyAlignment="1">
      <alignment horizontal="center" vertical="top"/>
    </xf>
    <xf numFmtId="0" fontId="34" fillId="0" borderId="10"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9" xfId="0" applyFont="1" applyBorder="1" applyAlignment="1">
      <alignment horizontal="center" vertical="center" wrapText="1"/>
    </xf>
    <xf numFmtId="0" fontId="33" fillId="0" borderId="0" xfId="0" applyFont="1"/>
    <xf numFmtId="0" fontId="0" fillId="0" borderId="0" xfId="0"/>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un" xfId="30" builtinId="26" customBuiltin="1"/>
    <cellStyle name="Calcul" xfId="26" builtinId="22" customBuiltin="1"/>
    <cellStyle name="Celulă legată" xfId="36" builtinId="24" customBuiltin="1"/>
    <cellStyle name="Eronat" xfId="25" builtinId="27" customBuiltin="1"/>
    <cellStyle name="Excel Built-in Normal" xfId="28" xr:uid="{00000000-0005-0000-0000-00001B000000}"/>
    <cellStyle name="Ieșire" xfId="41" builtinId="21" customBuiltin="1"/>
    <cellStyle name="Intrare" xfId="35" builtinId="20" customBuiltin="1"/>
    <cellStyle name="Neutru" xfId="37" builtinId="28" customBuiltin="1"/>
    <cellStyle name="Normal" xfId="0" builtinId="0"/>
    <cellStyle name="Normal 2" xfId="38" xr:uid="{00000000-0005-0000-0000-000026000000}"/>
    <cellStyle name="Normal_Sheet1" xfId="39" xr:uid="{00000000-0005-0000-0000-000027000000}"/>
    <cellStyle name="Notă" xfId="40" builtinId="10" customBuiltin="1"/>
    <cellStyle name="Text avertisment" xfId="44" builtinId="11" customBuiltin="1"/>
    <cellStyle name="Text explicativ" xfId="29" builtinId="53" customBuiltin="1"/>
    <cellStyle name="Titlu" xfId="42" builtinId="15" customBuiltin="1"/>
    <cellStyle name="Titlu 1" xfId="31" builtinId="16" customBuiltin="1"/>
    <cellStyle name="Titlu 2" xfId="32" builtinId="17" customBuiltin="1"/>
    <cellStyle name="Titlu 3" xfId="33" builtinId="18" customBuiltin="1"/>
    <cellStyle name="Titlu 4" xfId="34" builtinId="19" customBuiltin="1"/>
    <cellStyle name="Total" xfId="43" builtinId="25" customBuiltin="1"/>
    <cellStyle name="Verificare celulă" xfId="27"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buzau@clinica-sante.ro" TargetMode="External"/><Relationship Id="rId2" Type="http://schemas.openxmlformats.org/officeDocument/2006/relationships/hyperlink" Target="mailto:buzau@clinica-sante.ro" TargetMode="External"/><Relationship Id="rId1" Type="http://schemas.openxmlformats.org/officeDocument/2006/relationships/hyperlink" Target="mailto:buzau@clinica-sante.r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182"/>
  <sheetViews>
    <sheetView tabSelected="1" topLeftCell="B1" zoomScaleNormal="100" workbookViewId="0">
      <pane xSplit="2" ySplit="5" topLeftCell="M133" activePane="bottomRight" state="frozen"/>
      <selection activeCell="B1" sqref="B1"/>
      <selection pane="topRight" activeCell="D1" sqref="D1"/>
      <selection pane="bottomLeft" activeCell="B6" sqref="B6"/>
      <selection pane="bottomRight" activeCell="Q143" sqref="Q143"/>
    </sheetView>
  </sheetViews>
  <sheetFormatPr defaultRowHeight="12.75" x14ac:dyDescent="0.2"/>
  <cols>
    <col min="1" max="1" width="6.140625" style="74" customWidth="1"/>
    <col min="2" max="2" width="18.5703125" customWidth="1"/>
    <col min="3" max="3" width="26.28515625" customWidth="1"/>
    <col min="4" max="4" width="14.7109375" customWidth="1"/>
    <col min="5" max="5" width="13.28515625" customWidth="1"/>
    <col min="6" max="6" width="11.28515625" customWidth="1"/>
    <col min="7" max="7" width="10.42578125" customWidth="1"/>
    <col min="8" max="8" width="14.140625" customWidth="1"/>
    <col min="9" max="10" width="11.28515625" customWidth="1"/>
    <col min="11" max="11" width="22.85546875" bestFit="1" customWidth="1"/>
    <col min="12" max="12" width="8.85546875" bestFit="1" customWidth="1"/>
    <col min="15" max="15" width="10.5703125" customWidth="1"/>
  </cols>
  <sheetData>
    <row r="1" spans="1:17" ht="18.75" x14ac:dyDescent="0.3">
      <c r="B1" s="94" t="s">
        <v>101</v>
      </c>
      <c r="C1" s="1"/>
      <c r="D1" s="2"/>
      <c r="E1" s="2"/>
      <c r="F1" s="3"/>
      <c r="H1" s="2"/>
      <c r="I1" s="2"/>
      <c r="J1" s="2"/>
      <c r="K1" s="2"/>
      <c r="L1" s="2"/>
      <c r="M1" s="2"/>
      <c r="N1" s="2"/>
      <c r="O1" s="2"/>
      <c r="P1" s="2"/>
      <c r="Q1" s="4"/>
    </row>
    <row r="2" spans="1:17" x14ac:dyDescent="0.2">
      <c r="A2" s="78"/>
      <c r="B2" s="6"/>
      <c r="C2" s="5" t="s">
        <v>102</v>
      </c>
      <c r="D2" s="5" t="s">
        <v>103</v>
      </c>
      <c r="E2" s="5"/>
      <c r="F2" s="7"/>
      <c r="G2" s="5"/>
      <c r="H2" s="5"/>
      <c r="I2" s="5"/>
      <c r="J2" s="5"/>
      <c r="K2" s="5"/>
      <c r="L2" s="5"/>
      <c r="M2" s="5"/>
      <c r="N2" s="5"/>
      <c r="O2" s="5"/>
      <c r="P2" s="5"/>
      <c r="Q2" s="4"/>
    </row>
    <row r="3" spans="1:17" x14ac:dyDescent="0.2">
      <c r="A3" s="97" t="s">
        <v>18</v>
      </c>
      <c r="B3" s="97" t="s">
        <v>0</v>
      </c>
      <c r="C3" s="99" t="s">
        <v>43</v>
      </c>
      <c r="D3" s="97" t="s">
        <v>1</v>
      </c>
      <c r="E3" s="112" t="s">
        <v>19</v>
      </c>
      <c r="F3" s="113"/>
      <c r="G3" s="113"/>
      <c r="H3" s="113"/>
      <c r="I3" s="113"/>
      <c r="J3" s="114"/>
      <c r="K3" s="63"/>
      <c r="L3" s="97" t="s">
        <v>78</v>
      </c>
      <c r="M3" s="99" t="s">
        <v>140</v>
      </c>
      <c r="N3" s="97" t="s">
        <v>95</v>
      </c>
      <c r="O3" s="99" t="s">
        <v>110</v>
      </c>
      <c r="P3" s="99" t="s">
        <v>93</v>
      </c>
      <c r="Q3" s="96" t="s">
        <v>94</v>
      </c>
    </row>
    <row r="4" spans="1:17" ht="51" x14ac:dyDescent="0.2">
      <c r="A4" s="98"/>
      <c r="B4" s="97"/>
      <c r="C4" s="100"/>
      <c r="D4" s="97"/>
      <c r="E4" s="8" t="s">
        <v>2</v>
      </c>
      <c r="F4" s="8" t="s">
        <v>139</v>
      </c>
      <c r="G4" s="8" t="s">
        <v>20</v>
      </c>
      <c r="H4" s="8" t="s">
        <v>21</v>
      </c>
      <c r="I4" s="8" t="s">
        <v>77</v>
      </c>
      <c r="J4" s="8" t="s">
        <v>99</v>
      </c>
      <c r="K4" s="64" t="s">
        <v>143</v>
      </c>
      <c r="L4" s="97"/>
      <c r="M4" s="100"/>
      <c r="N4" s="97"/>
      <c r="O4" s="100"/>
      <c r="P4" s="100"/>
      <c r="Q4" s="96"/>
    </row>
    <row r="5" spans="1:17" x14ac:dyDescent="0.2">
      <c r="A5" s="76" t="s">
        <v>79</v>
      </c>
      <c r="B5" s="9" t="s">
        <v>80</v>
      </c>
      <c r="C5" s="9" t="s">
        <v>81</v>
      </c>
      <c r="D5" s="9" t="s">
        <v>82</v>
      </c>
      <c r="E5" s="9" t="s">
        <v>83</v>
      </c>
      <c r="F5" s="9" t="s">
        <v>84</v>
      </c>
      <c r="G5" s="9" t="s">
        <v>85</v>
      </c>
      <c r="H5" s="9" t="s">
        <v>86</v>
      </c>
      <c r="I5" s="9" t="s">
        <v>87</v>
      </c>
      <c r="J5" s="9" t="s">
        <v>88</v>
      </c>
      <c r="K5" s="9"/>
      <c r="L5" s="9" t="s">
        <v>89</v>
      </c>
      <c r="M5" s="9" t="s">
        <v>90</v>
      </c>
      <c r="N5" s="9" t="s">
        <v>91</v>
      </c>
      <c r="O5" s="9" t="s">
        <v>92</v>
      </c>
      <c r="P5" s="9" t="s">
        <v>141</v>
      </c>
      <c r="Q5" s="9" t="s">
        <v>142</v>
      </c>
    </row>
    <row r="6" spans="1:17" x14ac:dyDescent="0.2">
      <c r="A6" s="109">
        <v>1</v>
      </c>
      <c r="B6" s="10" t="s">
        <v>28</v>
      </c>
      <c r="C6" s="23" t="s">
        <v>44</v>
      </c>
      <c r="D6" s="12"/>
      <c r="E6" s="13"/>
      <c r="F6" s="14"/>
      <c r="G6" s="15"/>
      <c r="H6" s="13"/>
      <c r="I6" s="14"/>
      <c r="J6" s="24"/>
      <c r="K6" s="24"/>
      <c r="L6" s="77"/>
      <c r="M6" s="77"/>
      <c r="N6" s="22"/>
      <c r="O6" s="24"/>
      <c r="P6" s="16" t="s">
        <v>44</v>
      </c>
      <c r="Q6" s="86">
        <f>IF(L6="DA",IF(M6="DA",IF(2025-YEAR(F6)&lt;=9,15+SUM(Q7:Q15),IF(2025-YEAR(F6)&gt;9,IF(2025-YEAR(F6)&lt;=15,SUM(Q7:Q15)+15*(1-((2025-YEAR(F6))-9)*0.15),0)))),0)</f>
        <v>0</v>
      </c>
    </row>
    <row r="7" spans="1:17" ht="25.5" customHeight="1" x14ac:dyDescent="0.2">
      <c r="A7" s="110"/>
      <c r="B7" s="17"/>
      <c r="C7" s="18" t="s">
        <v>175</v>
      </c>
      <c r="D7" s="19" t="s">
        <v>44</v>
      </c>
      <c r="E7" s="16" t="s">
        <v>44</v>
      </c>
      <c r="F7" s="20" t="s">
        <v>44</v>
      </c>
      <c r="G7" s="16" t="s">
        <v>44</v>
      </c>
      <c r="H7" s="16" t="s">
        <v>44</v>
      </c>
      <c r="I7" s="16" t="s">
        <v>44</v>
      </c>
      <c r="J7" s="16" t="s">
        <v>44</v>
      </c>
      <c r="K7" s="16" t="s">
        <v>44</v>
      </c>
      <c r="L7" s="16" t="s">
        <v>44</v>
      </c>
      <c r="M7" s="16" t="s">
        <v>44</v>
      </c>
      <c r="N7" s="16" t="s">
        <v>44</v>
      </c>
      <c r="O7" s="36" t="s">
        <v>44</v>
      </c>
      <c r="P7" s="21"/>
      <c r="Q7" s="87">
        <f>IF(P7="DA",IF(2025-YEAR(F6)&lt;=9,15,IF(2025-YEAR(F6)&gt;9,IF(2025-YEAR(F6)&lt;=15,15*(1-((2025-YEAR(F6))-9)*0.15),0))),0)</f>
        <v>0</v>
      </c>
    </row>
    <row r="8" spans="1:17" x14ac:dyDescent="0.2">
      <c r="A8" s="110"/>
      <c r="B8" s="17"/>
      <c r="C8" s="18" t="s">
        <v>31</v>
      </c>
      <c r="D8" s="19" t="s">
        <v>44</v>
      </c>
      <c r="E8" s="16" t="s">
        <v>44</v>
      </c>
      <c r="F8" s="20" t="s">
        <v>44</v>
      </c>
      <c r="G8" s="16" t="s">
        <v>44</v>
      </c>
      <c r="H8" s="16" t="s">
        <v>44</v>
      </c>
      <c r="I8" s="16" t="s">
        <v>44</v>
      </c>
      <c r="J8" s="16" t="s">
        <v>44</v>
      </c>
      <c r="K8" s="16" t="s">
        <v>44</v>
      </c>
      <c r="L8" s="16" t="s">
        <v>44</v>
      </c>
      <c r="M8" s="16" t="s">
        <v>44</v>
      </c>
      <c r="N8" s="16" t="s">
        <v>44</v>
      </c>
      <c r="O8" s="36" t="s">
        <v>44</v>
      </c>
      <c r="P8" s="21"/>
      <c r="Q8" s="87">
        <f>IF(P8="DA",IF(2025-YEAR(F6)&lt;=9,30,IF(2025-YEAR(F6)&gt;9,IF(2025-YEAR(F6)&lt;=15,30*(1-((2025-YEAR(F6))-9)*0.15),0))),0)</f>
        <v>0</v>
      </c>
    </row>
    <row r="9" spans="1:17" x14ac:dyDescent="0.2">
      <c r="A9" s="110"/>
      <c r="B9" s="17"/>
      <c r="C9" s="18" t="s">
        <v>32</v>
      </c>
      <c r="D9" s="19" t="s">
        <v>44</v>
      </c>
      <c r="E9" s="16" t="s">
        <v>44</v>
      </c>
      <c r="F9" s="20" t="s">
        <v>44</v>
      </c>
      <c r="G9" s="16" t="s">
        <v>44</v>
      </c>
      <c r="H9" s="16" t="s">
        <v>44</v>
      </c>
      <c r="I9" s="16" t="s">
        <v>44</v>
      </c>
      <c r="J9" s="16" t="s">
        <v>44</v>
      </c>
      <c r="K9" s="16" t="s">
        <v>44</v>
      </c>
      <c r="L9" s="16" t="s">
        <v>44</v>
      </c>
      <c r="M9" s="16" t="s">
        <v>44</v>
      </c>
      <c r="N9" s="16" t="s">
        <v>44</v>
      </c>
      <c r="O9" s="36" t="s">
        <v>44</v>
      </c>
      <c r="P9" s="21"/>
      <c r="Q9" s="87">
        <f>IF(P9="DA",IF(2025-YEAR(F6)&lt;=9,5,IF(2025-YEAR(F6)&gt;9,IF(2025-YEAR(F6)&lt;=15,5*(1-((2025-YEAR(F6))-9)*0.15),0))),0)</f>
        <v>0</v>
      </c>
    </row>
    <row r="10" spans="1:17" x14ac:dyDescent="0.2">
      <c r="A10" s="110"/>
      <c r="B10" s="17"/>
      <c r="C10" s="18" t="s">
        <v>33</v>
      </c>
      <c r="D10" s="19" t="s">
        <v>44</v>
      </c>
      <c r="E10" s="16" t="s">
        <v>44</v>
      </c>
      <c r="F10" s="20" t="s">
        <v>44</v>
      </c>
      <c r="G10" s="16" t="s">
        <v>44</v>
      </c>
      <c r="H10" s="16" t="s">
        <v>44</v>
      </c>
      <c r="I10" s="16" t="s">
        <v>44</v>
      </c>
      <c r="J10" s="16" t="s">
        <v>44</v>
      </c>
      <c r="K10" s="16" t="s">
        <v>44</v>
      </c>
      <c r="L10" s="16" t="s">
        <v>44</v>
      </c>
      <c r="M10" s="16" t="s">
        <v>44</v>
      </c>
      <c r="N10" s="16" t="s">
        <v>44</v>
      </c>
      <c r="O10" s="36" t="s">
        <v>44</v>
      </c>
      <c r="P10" s="21"/>
      <c r="Q10" s="87">
        <f>IF(P10="DA",IF(2025-YEAR(F6)&lt;=9,5,IF(2025-YEAR(F6)&gt;9,IF(2025-YEAR(F6)&lt;=15,5*(1-((2025-YEAR(F6))-9)*0.15),0))),0)</f>
        <v>0</v>
      </c>
    </row>
    <row r="11" spans="1:17" x14ac:dyDescent="0.2">
      <c r="A11" s="110"/>
      <c r="B11" s="17"/>
      <c r="C11" s="18" t="s">
        <v>34</v>
      </c>
      <c r="D11" s="19" t="s">
        <v>44</v>
      </c>
      <c r="E11" s="16" t="s">
        <v>44</v>
      </c>
      <c r="F11" s="20" t="s">
        <v>44</v>
      </c>
      <c r="G11" s="16" t="s">
        <v>44</v>
      </c>
      <c r="H11" s="16" t="s">
        <v>44</v>
      </c>
      <c r="I11" s="16" t="s">
        <v>44</v>
      </c>
      <c r="J11" s="16" t="s">
        <v>44</v>
      </c>
      <c r="K11" s="16" t="s">
        <v>44</v>
      </c>
      <c r="L11" s="16" t="s">
        <v>44</v>
      </c>
      <c r="M11" s="16" t="s">
        <v>44</v>
      </c>
      <c r="N11" s="16" t="s">
        <v>44</v>
      </c>
      <c r="O11" s="36" t="s">
        <v>44</v>
      </c>
      <c r="P11" s="21"/>
      <c r="Q11" s="87">
        <f>IF(P11="DA",IF(2025-YEAR(F6)&lt;=9,5,IF(2025-YEAR(F6)&gt;9,IF(2025-YEAR(F6)&lt;=15,5*(1-((2025-YEAR(F6))-9)*0.15),0))),0)</f>
        <v>0</v>
      </c>
    </row>
    <row r="12" spans="1:17" x14ac:dyDescent="0.2">
      <c r="A12" s="110"/>
      <c r="B12" s="17"/>
      <c r="C12" s="18" t="s">
        <v>35</v>
      </c>
      <c r="D12" s="19" t="s">
        <v>44</v>
      </c>
      <c r="E12" s="16" t="s">
        <v>44</v>
      </c>
      <c r="F12" s="20" t="s">
        <v>44</v>
      </c>
      <c r="G12" s="16" t="s">
        <v>44</v>
      </c>
      <c r="H12" s="16" t="s">
        <v>44</v>
      </c>
      <c r="I12" s="16" t="s">
        <v>44</v>
      </c>
      <c r="J12" s="16" t="s">
        <v>44</v>
      </c>
      <c r="K12" s="16" t="s">
        <v>44</v>
      </c>
      <c r="L12" s="16" t="s">
        <v>44</v>
      </c>
      <c r="M12" s="16" t="s">
        <v>44</v>
      </c>
      <c r="N12" s="16" t="s">
        <v>44</v>
      </c>
      <c r="O12" s="36" t="s">
        <v>44</v>
      </c>
      <c r="P12" s="21"/>
      <c r="Q12" s="87">
        <f>IF(P12="DA",IF(2025-YEAR(F6)&lt;=9,3,IF(2025-YEAR(F6)&gt;9,IF(2025-YEAR(F6)&lt;=15,3*(1-((2025-YEAR(F6))-9)*0.15),0))),0)</f>
        <v>0</v>
      </c>
    </row>
    <row r="13" spans="1:17" ht="25.5" x14ac:dyDescent="0.2">
      <c r="A13" s="110"/>
      <c r="B13" s="17"/>
      <c r="C13" s="18" t="s">
        <v>36</v>
      </c>
      <c r="D13" s="19" t="s">
        <v>44</v>
      </c>
      <c r="E13" s="16" t="s">
        <v>44</v>
      </c>
      <c r="F13" s="20" t="s">
        <v>44</v>
      </c>
      <c r="G13" s="16" t="s">
        <v>44</v>
      </c>
      <c r="H13" s="16" t="s">
        <v>44</v>
      </c>
      <c r="I13" s="16" t="s">
        <v>44</v>
      </c>
      <c r="J13" s="16" t="s">
        <v>44</v>
      </c>
      <c r="K13" s="16" t="s">
        <v>44</v>
      </c>
      <c r="L13" s="16" t="s">
        <v>44</v>
      </c>
      <c r="M13" s="16" t="s">
        <v>44</v>
      </c>
      <c r="N13" s="16" t="s">
        <v>44</v>
      </c>
      <c r="O13" s="36" t="s">
        <v>44</v>
      </c>
      <c r="P13" s="21"/>
      <c r="Q13" s="87">
        <f>IF(P13="DA",IF(2025-YEAR(F6)&lt;=9,3,IF(2025-YEAR(F6)&gt;9,IF(2025-YEAR(F6)&lt;=15,3*(1-((2025-YEAR(F6))-9)*0.15),0))),0)</f>
        <v>0</v>
      </c>
    </row>
    <row r="14" spans="1:17" x14ac:dyDescent="0.2">
      <c r="A14" s="110"/>
      <c r="B14" s="17"/>
      <c r="C14" s="18" t="s">
        <v>37</v>
      </c>
      <c r="D14" s="19" t="s">
        <v>44</v>
      </c>
      <c r="E14" s="16" t="s">
        <v>44</v>
      </c>
      <c r="F14" s="20" t="s">
        <v>44</v>
      </c>
      <c r="G14" s="16" t="s">
        <v>44</v>
      </c>
      <c r="H14" s="16" t="s">
        <v>44</v>
      </c>
      <c r="I14" s="16" t="s">
        <v>44</v>
      </c>
      <c r="J14" s="16" t="s">
        <v>44</v>
      </c>
      <c r="K14" s="16" t="s">
        <v>44</v>
      </c>
      <c r="L14" s="16" t="s">
        <v>44</v>
      </c>
      <c r="M14" s="16" t="s">
        <v>44</v>
      </c>
      <c r="N14" s="16" t="s">
        <v>44</v>
      </c>
      <c r="O14" s="36" t="s">
        <v>44</v>
      </c>
      <c r="P14" s="21"/>
      <c r="Q14" s="87">
        <f>IF(P14="DA",IF(2025-YEAR(F6)&lt;=9,3,IF(2025-YEAR(F6)&gt;9,IF(2025-YEAR(F6)&lt;=15,3*(1-((2025-YEAR(F6))-9)*0.15),0))),0)</f>
        <v>0</v>
      </c>
    </row>
    <row r="15" spans="1:17" x14ac:dyDescent="0.2">
      <c r="A15" s="111"/>
      <c r="B15" s="17"/>
      <c r="C15" s="18" t="s">
        <v>38</v>
      </c>
      <c r="D15" s="19" t="s">
        <v>44</v>
      </c>
      <c r="E15" s="16" t="s">
        <v>44</v>
      </c>
      <c r="F15" s="20" t="s">
        <v>44</v>
      </c>
      <c r="G15" s="36" t="s">
        <v>44</v>
      </c>
      <c r="H15" s="16" t="s">
        <v>44</v>
      </c>
      <c r="I15" s="16" t="s">
        <v>44</v>
      </c>
      <c r="J15" s="16" t="s">
        <v>44</v>
      </c>
      <c r="K15" s="16" t="s">
        <v>44</v>
      </c>
      <c r="L15" s="16" t="s">
        <v>44</v>
      </c>
      <c r="M15" s="16" t="s">
        <v>44</v>
      </c>
      <c r="N15" s="16" t="s">
        <v>44</v>
      </c>
      <c r="O15" s="36" t="s">
        <v>44</v>
      </c>
      <c r="P15" s="62"/>
      <c r="Q15" s="87">
        <f>IF(P15="DA",IF(2025-YEAR(F6)&lt;=9,1,IF(2025-YEAR(F6)&gt;9,IF(2025-YEAR(F6)&lt;=15,1*(1-((2025-YEAR(F6))-9)*0.15),0))),0)</f>
        <v>0</v>
      </c>
    </row>
    <row r="16" spans="1:17" x14ac:dyDescent="0.2">
      <c r="A16" s="109">
        <v>2</v>
      </c>
      <c r="B16" s="10" t="s">
        <v>29</v>
      </c>
      <c r="C16" s="23" t="s">
        <v>44</v>
      </c>
      <c r="D16" s="13"/>
      <c r="E16" s="13"/>
      <c r="F16" s="14"/>
      <c r="G16" s="15"/>
      <c r="H16" s="13"/>
      <c r="I16" s="14"/>
      <c r="J16" s="24"/>
      <c r="K16" s="24"/>
      <c r="L16" s="77"/>
      <c r="M16" s="77"/>
      <c r="N16" s="22"/>
      <c r="O16" s="24"/>
      <c r="P16" s="16" t="s">
        <v>44</v>
      </c>
      <c r="Q16" s="87">
        <f>IF(L16="DA",IF(M16="DA",IF(2025-YEAR(F16)&lt;=9,25+SUM(Q17:Q25),IF(2025-YEAR(F16)&gt;9,IF(2025-YEAR(F16)&lt;=15,SUM(Q17:Q25)+25*(1-((2025-YEAR(F16))-9)*0.15),0)))),0)</f>
        <v>0</v>
      </c>
    </row>
    <row r="17" spans="1:17" ht="25.5" x14ac:dyDescent="0.2">
      <c r="A17" s="110"/>
      <c r="B17" s="17"/>
      <c r="C17" s="18" t="s">
        <v>175</v>
      </c>
      <c r="D17" s="19" t="s">
        <v>44</v>
      </c>
      <c r="E17" s="16" t="s">
        <v>44</v>
      </c>
      <c r="F17" s="20" t="s">
        <v>44</v>
      </c>
      <c r="G17" s="16" t="s">
        <v>44</v>
      </c>
      <c r="H17" s="16" t="s">
        <v>44</v>
      </c>
      <c r="I17" s="16" t="s">
        <v>44</v>
      </c>
      <c r="J17" s="16" t="s">
        <v>44</v>
      </c>
      <c r="K17" s="16" t="s">
        <v>44</v>
      </c>
      <c r="L17" s="16" t="s">
        <v>44</v>
      </c>
      <c r="M17" s="16" t="s">
        <v>44</v>
      </c>
      <c r="N17" s="16" t="s">
        <v>44</v>
      </c>
      <c r="O17" s="16" t="s">
        <v>44</v>
      </c>
      <c r="P17" s="22"/>
      <c r="Q17" s="87">
        <f>IF(P17="DA",IF(2025-YEAR(F16)&lt;=9,15,IF(2025-YEAR(F16)&gt;9,IF(2025-YEAR(F16)&lt;=15,15*(1-((2025-YEAR(F16))-9)*0.15),0))),0)</f>
        <v>0</v>
      </c>
    </row>
    <row r="18" spans="1:17" x14ac:dyDescent="0.2">
      <c r="A18" s="110"/>
      <c r="B18" s="17"/>
      <c r="C18" s="18" t="s">
        <v>31</v>
      </c>
      <c r="D18" s="19" t="s">
        <v>44</v>
      </c>
      <c r="E18" s="16" t="s">
        <v>44</v>
      </c>
      <c r="F18" s="20" t="s">
        <v>44</v>
      </c>
      <c r="G18" s="16" t="s">
        <v>44</v>
      </c>
      <c r="H18" s="16" t="s">
        <v>44</v>
      </c>
      <c r="I18" s="16" t="s">
        <v>44</v>
      </c>
      <c r="J18" s="16" t="s">
        <v>44</v>
      </c>
      <c r="K18" s="16" t="s">
        <v>44</v>
      </c>
      <c r="L18" s="16" t="s">
        <v>44</v>
      </c>
      <c r="M18" s="16" t="s">
        <v>44</v>
      </c>
      <c r="N18" s="16" t="s">
        <v>44</v>
      </c>
      <c r="O18" s="16" t="s">
        <v>44</v>
      </c>
      <c r="P18" s="22"/>
      <c r="Q18" s="87">
        <f>IF(P18="DA",IF(2025-YEAR(F16)&lt;=9,30,IF(2025-YEAR(F16)&gt;9,IF(2025-YEAR(F16)&lt;=15,30*(1-((2025-YEAR(F16))-9)*0.15),0))),0)</f>
        <v>0</v>
      </c>
    </row>
    <row r="19" spans="1:17" x14ac:dyDescent="0.2">
      <c r="A19" s="110"/>
      <c r="B19" s="17"/>
      <c r="C19" s="18" t="s">
        <v>32</v>
      </c>
      <c r="D19" s="19" t="s">
        <v>44</v>
      </c>
      <c r="E19" s="16" t="s">
        <v>44</v>
      </c>
      <c r="F19" s="20" t="s">
        <v>44</v>
      </c>
      <c r="G19" s="16" t="s">
        <v>44</v>
      </c>
      <c r="H19" s="16" t="s">
        <v>44</v>
      </c>
      <c r="I19" s="16" t="s">
        <v>44</v>
      </c>
      <c r="J19" s="16" t="s">
        <v>44</v>
      </c>
      <c r="K19" s="16" t="s">
        <v>44</v>
      </c>
      <c r="L19" s="16" t="s">
        <v>44</v>
      </c>
      <c r="M19" s="16" t="s">
        <v>44</v>
      </c>
      <c r="N19" s="16" t="s">
        <v>44</v>
      </c>
      <c r="O19" s="16" t="s">
        <v>44</v>
      </c>
      <c r="P19" s="22"/>
      <c r="Q19" s="87">
        <f>IF(P19="DA",IF(2025-YEAR(F16)&lt;=9,5,IF(2025-YEAR(F16)&gt;9,IF(2025-YEAR(F16)&lt;=15,5*(1-((2025-YEAR(F16))-9)*0.15),0))),0)</f>
        <v>0</v>
      </c>
    </row>
    <row r="20" spans="1:17" x14ac:dyDescent="0.2">
      <c r="A20" s="110"/>
      <c r="B20" s="17"/>
      <c r="C20" s="18" t="s">
        <v>33</v>
      </c>
      <c r="D20" s="19" t="s">
        <v>44</v>
      </c>
      <c r="E20" s="16" t="s">
        <v>44</v>
      </c>
      <c r="F20" s="20" t="s">
        <v>44</v>
      </c>
      <c r="G20" s="16" t="s">
        <v>44</v>
      </c>
      <c r="H20" s="16" t="s">
        <v>44</v>
      </c>
      <c r="I20" s="16" t="s">
        <v>44</v>
      </c>
      <c r="J20" s="16" t="s">
        <v>44</v>
      </c>
      <c r="K20" s="16" t="s">
        <v>44</v>
      </c>
      <c r="L20" s="16" t="s">
        <v>44</v>
      </c>
      <c r="M20" s="16" t="s">
        <v>44</v>
      </c>
      <c r="N20" s="16" t="s">
        <v>44</v>
      </c>
      <c r="O20" s="16" t="s">
        <v>44</v>
      </c>
      <c r="P20" s="22"/>
      <c r="Q20" s="87">
        <f>IF(P20="DA",IF(2025-YEAR(F16)&lt;=9,5,IF(2025-YEAR(F16)&gt;9,IF(2025-YEAR(F16)&lt;=15,5*(1-((2025-YEAR(F16))-9)*0.15),0))),0)</f>
        <v>0</v>
      </c>
    </row>
    <row r="21" spans="1:17" x14ac:dyDescent="0.2">
      <c r="A21" s="110"/>
      <c r="B21" s="17"/>
      <c r="C21" s="18" t="s">
        <v>34</v>
      </c>
      <c r="D21" s="19" t="s">
        <v>44</v>
      </c>
      <c r="E21" s="16" t="s">
        <v>44</v>
      </c>
      <c r="F21" s="20" t="s">
        <v>44</v>
      </c>
      <c r="G21" s="16" t="s">
        <v>44</v>
      </c>
      <c r="H21" s="16" t="s">
        <v>44</v>
      </c>
      <c r="I21" s="16" t="s">
        <v>44</v>
      </c>
      <c r="J21" s="16" t="s">
        <v>44</v>
      </c>
      <c r="K21" s="16" t="s">
        <v>44</v>
      </c>
      <c r="L21" s="16" t="s">
        <v>44</v>
      </c>
      <c r="M21" s="16" t="s">
        <v>44</v>
      </c>
      <c r="N21" s="16" t="s">
        <v>44</v>
      </c>
      <c r="O21" s="16" t="s">
        <v>44</v>
      </c>
      <c r="P21" s="22"/>
      <c r="Q21" s="87">
        <f>IF(P21="DA",IF(2025-YEAR(F16)&lt;=9,5,IF(2025-YEAR(F16)&gt;9,IF(2025-YEAR(F16)&lt;=15,5*(1-((2025-YEAR(F16))-9)*0.15),0))),0)</f>
        <v>0</v>
      </c>
    </row>
    <row r="22" spans="1:17" x14ac:dyDescent="0.2">
      <c r="A22" s="110"/>
      <c r="B22" s="17"/>
      <c r="C22" s="18" t="s">
        <v>35</v>
      </c>
      <c r="D22" s="19" t="s">
        <v>44</v>
      </c>
      <c r="E22" s="16" t="s">
        <v>44</v>
      </c>
      <c r="F22" s="20" t="s">
        <v>44</v>
      </c>
      <c r="G22" s="16" t="s">
        <v>44</v>
      </c>
      <c r="H22" s="16" t="s">
        <v>44</v>
      </c>
      <c r="I22" s="16" t="s">
        <v>44</v>
      </c>
      <c r="J22" s="16" t="s">
        <v>44</v>
      </c>
      <c r="K22" s="16" t="s">
        <v>44</v>
      </c>
      <c r="L22" s="16" t="s">
        <v>44</v>
      </c>
      <c r="M22" s="16" t="s">
        <v>44</v>
      </c>
      <c r="N22" s="16" t="s">
        <v>44</v>
      </c>
      <c r="O22" s="16" t="s">
        <v>44</v>
      </c>
      <c r="P22" s="22"/>
      <c r="Q22" s="87">
        <f>IF(P22="DA",IF(2025-YEAR(F16)&lt;=9,3,IF(2025-YEAR(F16)&gt;9,IF(2025-YEAR(F16)&lt;=15,3*(1-((2025-YEAR(F16))-9)*0.15),0))),0)</f>
        <v>0</v>
      </c>
    </row>
    <row r="23" spans="1:17" ht="25.5" x14ac:dyDescent="0.2">
      <c r="A23" s="110"/>
      <c r="B23" s="17"/>
      <c r="C23" s="18" t="s">
        <v>36</v>
      </c>
      <c r="D23" s="19" t="s">
        <v>44</v>
      </c>
      <c r="E23" s="16" t="s">
        <v>44</v>
      </c>
      <c r="F23" s="20" t="s">
        <v>44</v>
      </c>
      <c r="G23" s="16" t="s">
        <v>44</v>
      </c>
      <c r="H23" s="16" t="s">
        <v>44</v>
      </c>
      <c r="I23" s="16" t="s">
        <v>44</v>
      </c>
      <c r="J23" s="16" t="s">
        <v>44</v>
      </c>
      <c r="K23" s="16" t="s">
        <v>44</v>
      </c>
      <c r="L23" s="16" t="s">
        <v>44</v>
      </c>
      <c r="M23" s="16" t="s">
        <v>44</v>
      </c>
      <c r="N23" s="16" t="s">
        <v>44</v>
      </c>
      <c r="O23" s="16" t="s">
        <v>44</v>
      </c>
      <c r="P23" s="22"/>
      <c r="Q23" s="87">
        <f>IF(P23="DA",IF(2025-YEAR(F16)&lt;=9,3,IF(2025-YEAR(F16)&gt;9,IF(2025-YEAR(F16)&lt;=15,3*(1-((2025-YEAR(F16))-9)*0.15),0))),0)</f>
        <v>0</v>
      </c>
    </row>
    <row r="24" spans="1:17" x14ac:dyDescent="0.2">
      <c r="A24" s="110"/>
      <c r="B24" s="17"/>
      <c r="C24" s="18" t="s">
        <v>37</v>
      </c>
      <c r="D24" s="19" t="s">
        <v>44</v>
      </c>
      <c r="E24" s="16" t="s">
        <v>44</v>
      </c>
      <c r="F24" s="20" t="s">
        <v>44</v>
      </c>
      <c r="G24" s="16" t="s">
        <v>44</v>
      </c>
      <c r="H24" s="16" t="s">
        <v>44</v>
      </c>
      <c r="I24" s="16" t="s">
        <v>44</v>
      </c>
      <c r="J24" s="16" t="s">
        <v>44</v>
      </c>
      <c r="K24" s="16" t="s">
        <v>44</v>
      </c>
      <c r="L24" s="16" t="s">
        <v>44</v>
      </c>
      <c r="M24" s="16" t="s">
        <v>44</v>
      </c>
      <c r="N24" s="16" t="s">
        <v>44</v>
      </c>
      <c r="O24" s="16" t="s">
        <v>44</v>
      </c>
      <c r="P24" s="22"/>
      <c r="Q24" s="87">
        <f>IF(P24="DA",IF(2025-YEAR(F16)&lt;=9,3,IF(2025-YEAR(F16)&gt;9,IF(2025-YEAR(F16)&lt;=15,3*(1-((2025-YEAR(F16))-9)*0.15),0))),0)</f>
        <v>0</v>
      </c>
    </row>
    <row r="25" spans="1:17" x14ac:dyDescent="0.2">
      <c r="A25" s="111"/>
      <c r="B25" s="17"/>
      <c r="C25" s="18" t="s">
        <v>38</v>
      </c>
      <c r="D25" s="19" t="s">
        <v>44</v>
      </c>
      <c r="E25" s="16" t="s">
        <v>44</v>
      </c>
      <c r="F25" s="20" t="s">
        <v>44</v>
      </c>
      <c r="G25" s="16" t="s">
        <v>44</v>
      </c>
      <c r="H25" s="16" t="s">
        <v>44</v>
      </c>
      <c r="I25" s="16" t="s">
        <v>44</v>
      </c>
      <c r="J25" s="16" t="s">
        <v>44</v>
      </c>
      <c r="K25" s="16" t="s">
        <v>44</v>
      </c>
      <c r="L25" s="16" t="s">
        <v>44</v>
      </c>
      <c r="M25" s="16" t="s">
        <v>44</v>
      </c>
      <c r="N25" s="16" t="s">
        <v>44</v>
      </c>
      <c r="O25" s="16" t="s">
        <v>44</v>
      </c>
      <c r="P25" s="22"/>
      <c r="Q25" s="87">
        <f>IF(P25="DA",IF(2025-YEAR(F16)&lt;=9,1,IF(2025-YEAR(F16)&gt;9,IF(2025-YEAR(F16)&lt;=15,1*(1-((2025-YEAR(F16))-9)*0.15),0))),0)</f>
        <v>0</v>
      </c>
    </row>
    <row r="26" spans="1:17" ht="25.5" x14ac:dyDescent="0.2">
      <c r="A26" s="109">
        <v>3</v>
      </c>
      <c r="B26" s="10" t="s">
        <v>30</v>
      </c>
      <c r="C26" s="23" t="s">
        <v>44</v>
      </c>
      <c r="D26" s="12"/>
      <c r="E26" s="13"/>
      <c r="F26" s="14"/>
      <c r="G26" s="15"/>
      <c r="H26" s="13"/>
      <c r="I26" s="14"/>
      <c r="J26" s="24"/>
      <c r="K26" s="24"/>
      <c r="L26" s="77"/>
      <c r="M26" s="77"/>
      <c r="N26" s="22"/>
      <c r="O26" s="22"/>
      <c r="P26" s="16" t="s">
        <v>44</v>
      </c>
      <c r="Q26" s="87">
        <f>IF(L26="DA",IF(M26="DA",IF(2025-YEAR(F26)&lt;=9,25+SUM(Q27:Q35),IF(2025-YEAR(F26)&gt;9,IF(2025-YEAR(F26)&lt;=15,SUM(Q27:Q35)+25*(1-((2025-YEAR(F26))-9)*0.15),0)))),0)</f>
        <v>0</v>
      </c>
    </row>
    <row r="27" spans="1:17" ht="25.5" x14ac:dyDescent="0.2">
      <c r="A27" s="110"/>
      <c r="B27" s="17"/>
      <c r="C27" s="18" t="s">
        <v>175</v>
      </c>
      <c r="D27" s="19" t="s">
        <v>44</v>
      </c>
      <c r="E27" s="16" t="s">
        <v>44</v>
      </c>
      <c r="F27" s="20" t="s">
        <v>44</v>
      </c>
      <c r="G27" s="25" t="s">
        <v>44</v>
      </c>
      <c r="H27" s="16" t="s">
        <v>44</v>
      </c>
      <c r="I27" s="16" t="s">
        <v>44</v>
      </c>
      <c r="J27" s="16" t="s">
        <v>44</v>
      </c>
      <c r="K27" s="16" t="s">
        <v>44</v>
      </c>
      <c r="L27" s="16" t="s">
        <v>44</v>
      </c>
      <c r="M27" s="16" t="s">
        <v>44</v>
      </c>
      <c r="N27" s="16" t="s">
        <v>44</v>
      </c>
      <c r="O27" s="16" t="s">
        <v>44</v>
      </c>
      <c r="P27" s="22"/>
      <c r="Q27" s="87">
        <f>IF(P27="DA",IF(2025-YEAR(F26)&lt;=9,15,IF(2025-YEAR(F26)&gt;9,IF(2025-YEAR(F26)&lt;=15,15*(1-((2025-YEAR(F26))-9)*0.15),0))),0)</f>
        <v>0</v>
      </c>
    </row>
    <row r="28" spans="1:17" x14ac:dyDescent="0.2">
      <c r="A28" s="110"/>
      <c r="B28" s="17"/>
      <c r="C28" s="18" t="s">
        <v>31</v>
      </c>
      <c r="D28" s="19" t="s">
        <v>44</v>
      </c>
      <c r="E28" s="16" t="s">
        <v>44</v>
      </c>
      <c r="F28" s="20" t="s">
        <v>44</v>
      </c>
      <c r="G28" s="16" t="s">
        <v>44</v>
      </c>
      <c r="H28" s="16" t="s">
        <v>44</v>
      </c>
      <c r="I28" s="16" t="s">
        <v>44</v>
      </c>
      <c r="J28" s="16" t="s">
        <v>44</v>
      </c>
      <c r="K28" s="16" t="s">
        <v>44</v>
      </c>
      <c r="L28" s="16" t="s">
        <v>44</v>
      </c>
      <c r="M28" s="16" t="s">
        <v>44</v>
      </c>
      <c r="N28" s="16" t="s">
        <v>44</v>
      </c>
      <c r="O28" s="16" t="s">
        <v>44</v>
      </c>
      <c r="P28" s="22"/>
      <c r="Q28" s="87">
        <f>IF(P28="DA",IF(2025-YEAR(F26)&lt;=9,30,IF(2025-YEAR(F26)&gt;9,IF(2025-YEAR(F26)&lt;=15,30*(1-((2025-YEAR(F26))-9)*0.15),0))),0)</f>
        <v>0</v>
      </c>
    </row>
    <row r="29" spans="1:17" x14ac:dyDescent="0.2">
      <c r="A29" s="110"/>
      <c r="B29" s="17"/>
      <c r="C29" s="18" t="s">
        <v>32</v>
      </c>
      <c r="D29" s="19" t="s">
        <v>44</v>
      </c>
      <c r="E29" s="16" t="s">
        <v>44</v>
      </c>
      <c r="F29" s="20" t="s">
        <v>44</v>
      </c>
      <c r="G29" s="16" t="s">
        <v>44</v>
      </c>
      <c r="H29" s="16" t="s">
        <v>44</v>
      </c>
      <c r="I29" s="16" t="s">
        <v>44</v>
      </c>
      <c r="J29" s="16" t="s">
        <v>44</v>
      </c>
      <c r="K29" s="16" t="s">
        <v>44</v>
      </c>
      <c r="L29" s="16" t="s">
        <v>44</v>
      </c>
      <c r="M29" s="16" t="s">
        <v>44</v>
      </c>
      <c r="N29" s="16" t="s">
        <v>44</v>
      </c>
      <c r="O29" s="16" t="s">
        <v>44</v>
      </c>
      <c r="P29" s="22"/>
      <c r="Q29" s="87">
        <f>IF(P29="DA",IF(2025-YEAR(F26)&lt;=9,5,IF(2025-YEAR(F26)&gt;9,IF(2025-YEAR(F26)&lt;=15,5*(1-((2025-YEAR(F26))-9)*0.15),0))),0)</f>
        <v>0</v>
      </c>
    </row>
    <row r="30" spans="1:17" x14ac:dyDescent="0.2">
      <c r="A30" s="110"/>
      <c r="B30" s="17"/>
      <c r="C30" s="18" t="s">
        <v>33</v>
      </c>
      <c r="D30" s="19" t="s">
        <v>44</v>
      </c>
      <c r="E30" s="16" t="s">
        <v>44</v>
      </c>
      <c r="F30" s="20" t="s">
        <v>44</v>
      </c>
      <c r="G30" s="16" t="s">
        <v>44</v>
      </c>
      <c r="H30" s="16" t="s">
        <v>44</v>
      </c>
      <c r="I30" s="16" t="s">
        <v>44</v>
      </c>
      <c r="J30" s="16" t="s">
        <v>44</v>
      </c>
      <c r="K30" s="16" t="s">
        <v>44</v>
      </c>
      <c r="L30" s="16" t="s">
        <v>44</v>
      </c>
      <c r="M30" s="16" t="s">
        <v>44</v>
      </c>
      <c r="N30" s="16" t="s">
        <v>44</v>
      </c>
      <c r="O30" s="16" t="s">
        <v>44</v>
      </c>
      <c r="P30" s="22"/>
      <c r="Q30" s="87">
        <f>IF(P30="DA",IF(2025-YEAR(F26)&lt;=9,5,IF(2025-YEAR(F26)&gt;9,IF(2025-YEAR(F26)&lt;=15,5*(1-((2025-YEAR(F26))-9)*0.15),0))),0)</f>
        <v>0</v>
      </c>
    </row>
    <row r="31" spans="1:17" x14ac:dyDescent="0.2">
      <c r="A31" s="110"/>
      <c r="B31" s="17"/>
      <c r="C31" s="18" t="s">
        <v>34</v>
      </c>
      <c r="D31" s="19" t="s">
        <v>44</v>
      </c>
      <c r="E31" s="16" t="s">
        <v>44</v>
      </c>
      <c r="F31" s="20" t="s">
        <v>44</v>
      </c>
      <c r="G31" s="16" t="s">
        <v>44</v>
      </c>
      <c r="H31" s="16" t="s">
        <v>44</v>
      </c>
      <c r="I31" s="16" t="s">
        <v>44</v>
      </c>
      <c r="J31" s="16" t="s">
        <v>44</v>
      </c>
      <c r="K31" s="16" t="s">
        <v>44</v>
      </c>
      <c r="L31" s="16" t="s">
        <v>44</v>
      </c>
      <c r="M31" s="16" t="s">
        <v>44</v>
      </c>
      <c r="N31" s="16" t="s">
        <v>44</v>
      </c>
      <c r="O31" s="16" t="s">
        <v>44</v>
      </c>
      <c r="P31" s="22"/>
      <c r="Q31" s="87">
        <f>IF(P31="DA",IF(2025-YEAR(F26)&lt;=9,5,IF(2025-YEAR(F26)&gt;9,IF(2025-YEAR(F26)&lt;=15,5*(1-((2025-YEAR(F26))-9)*0.15),0))),0)</f>
        <v>0</v>
      </c>
    </row>
    <row r="32" spans="1:17" x14ac:dyDescent="0.2">
      <c r="A32" s="110"/>
      <c r="B32" s="17"/>
      <c r="C32" s="18" t="s">
        <v>35</v>
      </c>
      <c r="D32" s="19" t="s">
        <v>44</v>
      </c>
      <c r="E32" s="16" t="s">
        <v>44</v>
      </c>
      <c r="F32" s="20" t="s">
        <v>44</v>
      </c>
      <c r="G32" s="16" t="s">
        <v>44</v>
      </c>
      <c r="H32" s="16" t="s">
        <v>44</v>
      </c>
      <c r="I32" s="16" t="s">
        <v>44</v>
      </c>
      <c r="J32" s="16" t="s">
        <v>44</v>
      </c>
      <c r="K32" s="16" t="s">
        <v>44</v>
      </c>
      <c r="L32" s="16" t="s">
        <v>44</v>
      </c>
      <c r="M32" s="16" t="s">
        <v>44</v>
      </c>
      <c r="N32" s="16" t="s">
        <v>44</v>
      </c>
      <c r="O32" s="16" t="s">
        <v>44</v>
      </c>
      <c r="P32" s="22"/>
      <c r="Q32" s="87">
        <f>IF(P32="DA",IF(2025-YEAR(F26)&lt;=9,3,IF(2025-YEAR(F26)&gt;9,IF(2025-YEAR(F26)&lt;=15,3*(1-((2025-YEAR(F26))-9)*0.15),0))),0)</f>
        <v>0</v>
      </c>
    </row>
    <row r="33" spans="1:17" ht="25.5" x14ac:dyDescent="0.2">
      <c r="A33" s="110"/>
      <c r="B33" s="17"/>
      <c r="C33" s="18" t="s">
        <v>36</v>
      </c>
      <c r="D33" s="19" t="s">
        <v>44</v>
      </c>
      <c r="E33" s="16" t="s">
        <v>44</v>
      </c>
      <c r="F33" s="20" t="s">
        <v>44</v>
      </c>
      <c r="G33" s="25" t="s">
        <v>44</v>
      </c>
      <c r="H33" s="16" t="s">
        <v>44</v>
      </c>
      <c r="I33" s="16" t="s">
        <v>44</v>
      </c>
      <c r="J33" s="16" t="s">
        <v>44</v>
      </c>
      <c r="K33" s="16" t="s">
        <v>44</v>
      </c>
      <c r="L33" s="16" t="s">
        <v>44</v>
      </c>
      <c r="M33" s="16" t="s">
        <v>44</v>
      </c>
      <c r="N33" s="16" t="s">
        <v>44</v>
      </c>
      <c r="O33" s="16" t="s">
        <v>44</v>
      </c>
      <c r="P33" s="22"/>
      <c r="Q33" s="87">
        <f>IF(P33="DA",IF(2025-YEAR(F26)&lt;=9,3,IF(2025-YEAR(F26)&gt;9,IF(2025-YEAR(F26)&lt;=15,3*(1-((2025-YEAR(F26))-9)*0.15),0))),0)</f>
        <v>0</v>
      </c>
    </row>
    <row r="34" spans="1:17" x14ac:dyDescent="0.2">
      <c r="A34" s="110"/>
      <c r="B34" s="17"/>
      <c r="C34" s="18" t="s">
        <v>37</v>
      </c>
      <c r="D34" s="19" t="s">
        <v>44</v>
      </c>
      <c r="E34" s="16" t="s">
        <v>44</v>
      </c>
      <c r="F34" s="20" t="s">
        <v>44</v>
      </c>
      <c r="G34" s="16" t="s">
        <v>44</v>
      </c>
      <c r="H34" s="16" t="s">
        <v>44</v>
      </c>
      <c r="I34" s="16" t="s">
        <v>44</v>
      </c>
      <c r="J34" s="16" t="s">
        <v>44</v>
      </c>
      <c r="K34" s="16" t="s">
        <v>44</v>
      </c>
      <c r="L34" s="16" t="s">
        <v>44</v>
      </c>
      <c r="M34" s="16" t="s">
        <v>44</v>
      </c>
      <c r="N34" s="16" t="s">
        <v>44</v>
      </c>
      <c r="O34" s="16" t="s">
        <v>44</v>
      </c>
      <c r="P34" s="22"/>
      <c r="Q34" s="87">
        <f>IF(P34="DA",IF(2025-YEAR(F26)&lt;=9,3,IF(2025-YEAR(F26)&gt;9,IF(2025-YEAR(F26)&lt;=15,3*(1-((2025-YEAR(F26))-9)*0.15),0))),0)</f>
        <v>0</v>
      </c>
    </row>
    <row r="35" spans="1:17" x14ac:dyDescent="0.2">
      <c r="A35" s="111"/>
      <c r="B35" s="17"/>
      <c r="C35" s="18" t="s">
        <v>38</v>
      </c>
      <c r="D35" s="19" t="s">
        <v>44</v>
      </c>
      <c r="E35" s="16" t="s">
        <v>44</v>
      </c>
      <c r="F35" s="20" t="s">
        <v>44</v>
      </c>
      <c r="G35" s="16" t="s">
        <v>44</v>
      </c>
      <c r="H35" s="16" t="s">
        <v>44</v>
      </c>
      <c r="I35" s="16" t="s">
        <v>44</v>
      </c>
      <c r="J35" s="16" t="s">
        <v>44</v>
      </c>
      <c r="K35" s="16" t="s">
        <v>44</v>
      </c>
      <c r="L35" s="16" t="s">
        <v>44</v>
      </c>
      <c r="M35" s="16" t="s">
        <v>44</v>
      </c>
      <c r="N35" s="16" t="s">
        <v>44</v>
      </c>
      <c r="O35" s="16" t="s">
        <v>44</v>
      </c>
      <c r="P35" s="22"/>
      <c r="Q35" s="87">
        <f>IF(P35="DA",IF(2025-YEAR(F26)&lt;=9,1,IF(2025-YEAR(F26)&gt;9,IF(2025-YEAR(F26)&lt;=15,1*(1-((2025-YEAR(F26))-9)*0.15),0))),0)</f>
        <v>0</v>
      </c>
    </row>
    <row r="36" spans="1:17" ht="41.25" customHeight="1" x14ac:dyDescent="0.2">
      <c r="A36" s="109">
        <v>6</v>
      </c>
      <c r="B36" s="10" t="s">
        <v>22</v>
      </c>
      <c r="C36" s="23" t="s">
        <v>44</v>
      </c>
      <c r="D36" s="13"/>
      <c r="E36" s="26"/>
      <c r="F36" s="14"/>
      <c r="G36" s="15"/>
      <c r="H36" s="13"/>
      <c r="I36" s="14"/>
      <c r="J36" s="24"/>
      <c r="K36" s="24"/>
      <c r="L36" s="77"/>
      <c r="M36" s="77"/>
      <c r="N36" s="22"/>
      <c r="O36" s="22"/>
      <c r="P36" s="16" t="s">
        <v>44</v>
      </c>
      <c r="Q36" s="87">
        <f>IF(L36="DA",IF(M36="DA",IF(2025-YEAR(F36)&lt;=9,15+SUM(Q37:Q45),IF(2025-YEAR(F36)&gt;9,IF(2025-YEAR(F36)&lt;=15,SUM(Q37:Q45)+15*(1-((2025-YEAR(F36))-9)*0.15),0)))),0)</f>
        <v>0</v>
      </c>
    </row>
    <row r="37" spans="1:17" ht="25.5" x14ac:dyDescent="0.2">
      <c r="A37" s="110"/>
      <c r="B37" s="27"/>
      <c r="C37" s="18" t="s">
        <v>175</v>
      </c>
      <c r="D37" s="19" t="s">
        <v>44</v>
      </c>
      <c r="E37" s="16" t="s">
        <v>44</v>
      </c>
      <c r="F37" s="20" t="s">
        <v>44</v>
      </c>
      <c r="G37" s="16" t="s">
        <v>44</v>
      </c>
      <c r="H37" s="16" t="s">
        <v>44</v>
      </c>
      <c r="I37" s="16" t="s">
        <v>44</v>
      </c>
      <c r="J37" s="16" t="s">
        <v>44</v>
      </c>
      <c r="K37" s="16" t="s">
        <v>44</v>
      </c>
      <c r="L37" s="16" t="s">
        <v>44</v>
      </c>
      <c r="M37" s="16" t="s">
        <v>44</v>
      </c>
      <c r="N37" s="16" t="s">
        <v>44</v>
      </c>
      <c r="O37" s="16" t="s">
        <v>44</v>
      </c>
      <c r="P37" s="22"/>
      <c r="Q37" s="87">
        <f>IF(P37="DA",IF(2025-YEAR(F36)&lt;=9,15,IF(2025-YEAR(F36)&gt;9,IF(2025-YEAR(F36)&lt;=15,15*(1-((2025-YEAR(F36))-9)*0.15),0))),0)</f>
        <v>0</v>
      </c>
    </row>
    <row r="38" spans="1:17" x14ac:dyDescent="0.2">
      <c r="A38" s="110"/>
      <c r="B38" s="27"/>
      <c r="C38" s="18" t="s">
        <v>31</v>
      </c>
      <c r="D38" s="19" t="s">
        <v>44</v>
      </c>
      <c r="E38" s="16" t="s">
        <v>44</v>
      </c>
      <c r="F38" s="20" t="s">
        <v>44</v>
      </c>
      <c r="G38" s="16" t="s">
        <v>44</v>
      </c>
      <c r="H38" s="16" t="s">
        <v>44</v>
      </c>
      <c r="I38" s="16" t="s">
        <v>44</v>
      </c>
      <c r="J38" s="16" t="s">
        <v>44</v>
      </c>
      <c r="K38" s="16" t="s">
        <v>44</v>
      </c>
      <c r="L38" s="16" t="s">
        <v>44</v>
      </c>
      <c r="M38" s="16" t="s">
        <v>44</v>
      </c>
      <c r="N38" s="16" t="s">
        <v>44</v>
      </c>
      <c r="O38" s="16" t="s">
        <v>44</v>
      </c>
      <c r="P38" s="22"/>
      <c r="Q38" s="87">
        <f>IF(P38="DA",IF(2025-YEAR(F36)&lt;=9,30,IF(2025-YEAR(F36)&gt;9,IF(2025-YEAR(F36)&lt;=15,30*(1-((2025-YEAR(F36))-9)*0.15),0))),0)</f>
        <v>0</v>
      </c>
    </row>
    <row r="39" spans="1:17" x14ac:dyDescent="0.2">
      <c r="A39" s="110"/>
      <c r="B39" s="27"/>
      <c r="C39" s="18" t="s">
        <v>32</v>
      </c>
      <c r="D39" s="19" t="s">
        <v>44</v>
      </c>
      <c r="E39" s="16" t="s">
        <v>44</v>
      </c>
      <c r="F39" s="20" t="s">
        <v>44</v>
      </c>
      <c r="G39" s="16" t="s">
        <v>44</v>
      </c>
      <c r="H39" s="16" t="s">
        <v>44</v>
      </c>
      <c r="I39" s="16" t="s">
        <v>44</v>
      </c>
      <c r="J39" s="16" t="s">
        <v>44</v>
      </c>
      <c r="K39" s="16" t="s">
        <v>44</v>
      </c>
      <c r="L39" s="16" t="s">
        <v>44</v>
      </c>
      <c r="M39" s="16" t="s">
        <v>44</v>
      </c>
      <c r="N39" s="16" t="s">
        <v>44</v>
      </c>
      <c r="O39" s="16" t="s">
        <v>44</v>
      </c>
      <c r="P39" s="22"/>
      <c r="Q39" s="87">
        <f>IF(P39="DA",IF(2025-YEAR(F36)&lt;=9,5,IF(2025-YEAR(F36)&gt;9,IF(2025-YEAR(F36)&lt;=15,5*(1-((2025-YEAR(F36))-9)*0.15),0))),0)</f>
        <v>0</v>
      </c>
    </row>
    <row r="40" spans="1:17" x14ac:dyDescent="0.2">
      <c r="A40" s="110"/>
      <c r="B40" s="27"/>
      <c r="C40" s="18" t="s">
        <v>33</v>
      </c>
      <c r="D40" s="19" t="s">
        <v>44</v>
      </c>
      <c r="E40" s="16" t="s">
        <v>44</v>
      </c>
      <c r="F40" s="20" t="s">
        <v>44</v>
      </c>
      <c r="G40" s="16" t="s">
        <v>44</v>
      </c>
      <c r="H40" s="16" t="s">
        <v>44</v>
      </c>
      <c r="I40" s="16" t="s">
        <v>44</v>
      </c>
      <c r="J40" s="16" t="s">
        <v>44</v>
      </c>
      <c r="K40" s="16" t="s">
        <v>44</v>
      </c>
      <c r="L40" s="16" t="s">
        <v>44</v>
      </c>
      <c r="M40" s="16" t="s">
        <v>44</v>
      </c>
      <c r="N40" s="16" t="s">
        <v>44</v>
      </c>
      <c r="O40" s="16" t="s">
        <v>44</v>
      </c>
      <c r="P40" s="22"/>
      <c r="Q40" s="87">
        <f>IF(P40="DA",IF(2025-YEAR(F36)&lt;=9,5,IF(2025-YEAR(F36)&gt;9,IF(2025-YEAR(F36)&lt;=15,5*(1-((2025-YEAR(F36))-9)*0.15),0))),0)</f>
        <v>0</v>
      </c>
    </row>
    <row r="41" spans="1:17" x14ac:dyDescent="0.2">
      <c r="A41" s="110"/>
      <c r="B41" s="27"/>
      <c r="C41" s="18" t="s">
        <v>34</v>
      </c>
      <c r="D41" s="19" t="s">
        <v>44</v>
      </c>
      <c r="E41" s="16" t="s">
        <v>44</v>
      </c>
      <c r="F41" s="20" t="s">
        <v>44</v>
      </c>
      <c r="G41" s="16" t="s">
        <v>44</v>
      </c>
      <c r="H41" s="16" t="s">
        <v>44</v>
      </c>
      <c r="I41" s="16" t="s">
        <v>44</v>
      </c>
      <c r="J41" s="16" t="s">
        <v>44</v>
      </c>
      <c r="K41" s="16" t="s">
        <v>44</v>
      </c>
      <c r="L41" s="16" t="s">
        <v>44</v>
      </c>
      <c r="M41" s="16" t="s">
        <v>44</v>
      </c>
      <c r="N41" s="16" t="s">
        <v>44</v>
      </c>
      <c r="O41" s="16" t="s">
        <v>44</v>
      </c>
      <c r="P41" s="22"/>
      <c r="Q41" s="87">
        <f>IF(P41="DA",IF(2025-YEAR(F36)&lt;=9,5,IF(2025-YEAR(F36)&gt;9,IF(2025-YEAR(F36)&lt;=15,5*(1-((2025-YEAR(F36))-9)*0.15),0))),0)</f>
        <v>0</v>
      </c>
    </row>
    <row r="42" spans="1:17" x14ac:dyDescent="0.2">
      <c r="A42" s="110"/>
      <c r="B42" s="27"/>
      <c r="C42" s="18" t="s">
        <v>35</v>
      </c>
      <c r="D42" s="19" t="s">
        <v>44</v>
      </c>
      <c r="E42" s="16" t="s">
        <v>44</v>
      </c>
      <c r="F42" s="20" t="s">
        <v>44</v>
      </c>
      <c r="G42" s="16" t="s">
        <v>44</v>
      </c>
      <c r="H42" s="16" t="s">
        <v>44</v>
      </c>
      <c r="I42" s="16" t="s">
        <v>44</v>
      </c>
      <c r="J42" s="16" t="s">
        <v>44</v>
      </c>
      <c r="K42" s="16" t="s">
        <v>44</v>
      </c>
      <c r="L42" s="16" t="s">
        <v>44</v>
      </c>
      <c r="M42" s="16" t="s">
        <v>44</v>
      </c>
      <c r="N42" s="16" t="s">
        <v>44</v>
      </c>
      <c r="O42" s="16" t="s">
        <v>44</v>
      </c>
      <c r="P42" s="22"/>
      <c r="Q42" s="87">
        <f>IF(P42="DA",IF(2025-YEAR(F36)&lt;=9,3,IF(2025-YEAR(F36)&gt;9,IF(2025-YEAR(F36)&lt;=15,3*(1-((2025-YEAR(F36))-9)*0.15),0))),0)</f>
        <v>0</v>
      </c>
    </row>
    <row r="43" spans="1:17" ht="25.5" x14ac:dyDescent="0.2">
      <c r="A43" s="110"/>
      <c r="B43" s="27"/>
      <c r="C43" s="18" t="s">
        <v>36</v>
      </c>
      <c r="D43" s="19" t="s">
        <v>44</v>
      </c>
      <c r="E43" s="16" t="s">
        <v>44</v>
      </c>
      <c r="F43" s="20" t="s">
        <v>44</v>
      </c>
      <c r="G43" s="16" t="s">
        <v>44</v>
      </c>
      <c r="H43" s="16" t="s">
        <v>44</v>
      </c>
      <c r="I43" s="16" t="s">
        <v>44</v>
      </c>
      <c r="J43" s="16" t="s">
        <v>44</v>
      </c>
      <c r="K43" s="16" t="s">
        <v>44</v>
      </c>
      <c r="L43" s="16" t="s">
        <v>44</v>
      </c>
      <c r="M43" s="16" t="s">
        <v>44</v>
      </c>
      <c r="N43" s="16" t="s">
        <v>44</v>
      </c>
      <c r="O43" s="16" t="s">
        <v>44</v>
      </c>
      <c r="P43" s="22"/>
      <c r="Q43" s="87">
        <f>IF(P43="DA",IF(2025-YEAR(F36)&lt;=9,3,IF(2025-YEAR(F36)&gt;9,IF(2025-YEAR(F36)&lt;=15,3*(1-((2025-YEAR(F36))-9)*0.15),0))),0)</f>
        <v>0</v>
      </c>
    </row>
    <row r="44" spans="1:17" x14ac:dyDescent="0.2">
      <c r="A44" s="110"/>
      <c r="B44" s="27"/>
      <c r="C44" s="18" t="s">
        <v>37</v>
      </c>
      <c r="D44" s="19" t="s">
        <v>44</v>
      </c>
      <c r="E44" s="16" t="s">
        <v>44</v>
      </c>
      <c r="F44" s="20" t="s">
        <v>44</v>
      </c>
      <c r="G44" s="16" t="s">
        <v>44</v>
      </c>
      <c r="H44" s="16" t="s">
        <v>44</v>
      </c>
      <c r="I44" s="16" t="s">
        <v>44</v>
      </c>
      <c r="J44" s="16" t="s">
        <v>44</v>
      </c>
      <c r="K44" s="16" t="s">
        <v>44</v>
      </c>
      <c r="L44" s="16" t="s">
        <v>44</v>
      </c>
      <c r="M44" s="16" t="s">
        <v>44</v>
      </c>
      <c r="N44" s="16" t="s">
        <v>44</v>
      </c>
      <c r="O44" s="16" t="s">
        <v>44</v>
      </c>
      <c r="P44" s="22"/>
      <c r="Q44" s="87">
        <f>IF(P44="DA",IF(2025-YEAR(F36)&lt;=9,3,IF(2025-YEAR(F36)&gt;9,IF(2025-YEAR(F36)&lt;=15,3*(1-((2025-YEAR(F36))-9)*0.15),0))),0)</f>
        <v>0</v>
      </c>
    </row>
    <row r="45" spans="1:17" x14ac:dyDescent="0.2">
      <c r="A45" s="111"/>
      <c r="B45" s="27"/>
      <c r="C45" s="18" t="s">
        <v>38</v>
      </c>
      <c r="D45" s="19" t="s">
        <v>44</v>
      </c>
      <c r="E45" s="16" t="s">
        <v>44</v>
      </c>
      <c r="F45" s="20" t="s">
        <v>44</v>
      </c>
      <c r="G45" s="16" t="s">
        <v>44</v>
      </c>
      <c r="H45" s="16" t="s">
        <v>44</v>
      </c>
      <c r="I45" s="16" t="s">
        <v>44</v>
      </c>
      <c r="J45" s="16" t="s">
        <v>44</v>
      </c>
      <c r="K45" s="16" t="s">
        <v>44</v>
      </c>
      <c r="L45" s="16" t="s">
        <v>44</v>
      </c>
      <c r="M45" s="16" t="s">
        <v>44</v>
      </c>
      <c r="N45" s="16" t="s">
        <v>44</v>
      </c>
      <c r="O45" s="16" t="s">
        <v>44</v>
      </c>
      <c r="P45" s="22"/>
      <c r="Q45" s="87">
        <f>IF(P45="DA",IF(2025-YEAR(F36)&lt;=9,1,IF(2025-YEAR(F36)&gt;9,IF(2025-YEAR(F36)&lt;=15,1*(1-((2025-YEAR(F36))-9)*0.15),0))),0)</f>
        <v>0</v>
      </c>
    </row>
    <row r="46" spans="1:17" x14ac:dyDescent="0.2">
      <c r="A46" s="109">
        <v>7</v>
      </c>
      <c r="B46" s="10" t="s">
        <v>23</v>
      </c>
      <c r="C46" s="23" t="s">
        <v>44</v>
      </c>
      <c r="D46" s="12"/>
      <c r="E46" s="13"/>
      <c r="F46" s="14"/>
      <c r="G46" s="15"/>
      <c r="H46" s="13"/>
      <c r="I46" s="14"/>
      <c r="J46" s="24"/>
      <c r="K46" s="24"/>
      <c r="L46" s="77"/>
      <c r="M46" s="77"/>
      <c r="N46" s="22"/>
      <c r="O46" s="24"/>
      <c r="P46" s="16" t="s">
        <v>44</v>
      </c>
      <c r="Q46" s="87">
        <f>IF(L46="DA",IF(M46="DA",IF(2025-YEAR(F46)&lt;=9,15+SUM(Q47:Q51),IF(2025-YEAR(F46)&gt;9,IF(2025-YEAR(F46)&lt;=15,SUM(Q47:Q51)+15*(1-((2025-YEAR(F46))-9)*0.15),0)))),0)</f>
        <v>0</v>
      </c>
    </row>
    <row r="47" spans="1:17" x14ac:dyDescent="0.2">
      <c r="A47" s="110"/>
      <c r="B47" s="27"/>
      <c r="C47" s="18" t="s">
        <v>39</v>
      </c>
      <c r="D47" s="19" t="s">
        <v>44</v>
      </c>
      <c r="E47" s="16" t="s">
        <v>44</v>
      </c>
      <c r="F47" s="20" t="s">
        <v>44</v>
      </c>
      <c r="G47" s="16" t="s">
        <v>44</v>
      </c>
      <c r="H47" s="16" t="s">
        <v>44</v>
      </c>
      <c r="I47" s="16" t="s">
        <v>44</v>
      </c>
      <c r="J47" s="16" t="s">
        <v>44</v>
      </c>
      <c r="K47" s="16" t="s">
        <v>44</v>
      </c>
      <c r="L47" s="16" t="s">
        <v>44</v>
      </c>
      <c r="M47" s="16" t="s">
        <v>44</v>
      </c>
      <c r="N47" s="16" t="s">
        <v>44</v>
      </c>
      <c r="O47" s="16" t="s">
        <v>44</v>
      </c>
      <c r="P47" s="22"/>
      <c r="Q47" s="87">
        <f>IF(P47="DA",IF(2025-YEAR(F46)&lt;=9,15,IF(2025-YEAR(F46)&gt;9,IF(2025-YEAR(F46)&lt;=15,15*(1-((2025-YEAR(F46))-9)*0.15),0))),0)</f>
        <v>0</v>
      </c>
    </row>
    <row r="48" spans="1:17" x14ac:dyDescent="0.2">
      <c r="A48" s="110"/>
      <c r="B48" s="27"/>
      <c r="C48" s="18" t="s">
        <v>40</v>
      </c>
      <c r="D48" s="19" t="s">
        <v>44</v>
      </c>
      <c r="E48" s="16" t="s">
        <v>44</v>
      </c>
      <c r="F48" s="20" t="s">
        <v>44</v>
      </c>
      <c r="G48" s="16" t="s">
        <v>44</v>
      </c>
      <c r="H48" s="16" t="s">
        <v>44</v>
      </c>
      <c r="I48" s="16" t="s">
        <v>44</v>
      </c>
      <c r="J48" s="16" t="s">
        <v>44</v>
      </c>
      <c r="K48" s="16" t="s">
        <v>44</v>
      </c>
      <c r="L48" s="16" t="s">
        <v>44</v>
      </c>
      <c r="M48" s="16" t="s">
        <v>44</v>
      </c>
      <c r="N48" s="16" t="s">
        <v>44</v>
      </c>
      <c r="O48" s="16" t="s">
        <v>44</v>
      </c>
      <c r="P48" s="22"/>
      <c r="Q48" s="87">
        <f>IF(P48="DA",IF(2025-YEAR(F46)&lt;=9,30,IF(2025-YEAR(F46)&gt;9,IF(2025-YEAR(F46)&lt;=15,30*(1-((2025-YEAR(F46))-9)*0.15),0))),0)</f>
        <v>0</v>
      </c>
    </row>
    <row r="49" spans="1:17" x14ac:dyDescent="0.2">
      <c r="A49" s="110"/>
      <c r="B49" s="27"/>
      <c r="C49" s="18" t="s">
        <v>180</v>
      </c>
      <c r="D49" s="19" t="s">
        <v>44</v>
      </c>
      <c r="E49" s="16" t="s">
        <v>44</v>
      </c>
      <c r="F49" s="20" t="s">
        <v>44</v>
      </c>
      <c r="G49" s="16" t="s">
        <v>44</v>
      </c>
      <c r="H49" s="16" t="s">
        <v>44</v>
      </c>
      <c r="I49" s="16" t="s">
        <v>44</v>
      </c>
      <c r="J49" s="16" t="s">
        <v>44</v>
      </c>
      <c r="K49" s="16" t="s">
        <v>44</v>
      </c>
      <c r="L49" s="16" t="s">
        <v>44</v>
      </c>
      <c r="M49" s="16" t="s">
        <v>44</v>
      </c>
      <c r="N49" s="16" t="s">
        <v>44</v>
      </c>
      <c r="O49" s="16" t="s">
        <v>44</v>
      </c>
      <c r="P49" s="22"/>
      <c r="Q49" s="87">
        <f>IF(P49="DA",IF(2025-YEAR(F46)&lt;=9,40,IF(2025-YEAR(F46)&gt;9,IF(2025-YEAR(F46)&lt;=15,40*(1-((2025-YEAR(F46))-9)*0.15),0))),0)</f>
        <v>0</v>
      </c>
    </row>
    <row r="50" spans="1:17" ht="25.5" x14ac:dyDescent="0.2">
      <c r="A50" s="110"/>
      <c r="B50" s="27"/>
      <c r="C50" s="18" t="s">
        <v>41</v>
      </c>
      <c r="D50" s="19" t="s">
        <v>44</v>
      </c>
      <c r="E50" s="16" t="s">
        <v>44</v>
      </c>
      <c r="F50" s="20" t="s">
        <v>44</v>
      </c>
      <c r="G50" s="16" t="s">
        <v>44</v>
      </c>
      <c r="H50" s="16" t="s">
        <v>44</v>
      </c>
      <c r="I50" s="16" t="s">
        <v>44</v>
      </c>
      <c r="J50" s="16" t="s">
        <v>44</v>
      </c>
      <c r="K50" s="16" t="s">
        <v>44</v>
      </c>
      <c r="L50" s="16" t="s">
        <v>44</v>
      </c>
      <c r="M50" s="16" t="s">
        <v>44</v>
      </c>
      <c r="N50" s="16" t="s">
        <v>44</v>
      </c>
      <c r="O50" s="16" t="s">
        <v>44</v>
      </c>
      <c r="P50" s="22"/>
      <c r="Q50" s="87">
        <f>IF(P50="DA",IF(2025-YEAR(F46)&lt;=9,1,IF(2025-YEAR(F46)&gt;9,IF(2025-YEAR(F46)&lt;=15,1*(1-((2025-YEAR(F46))-9)*0.15),0))),0)</f>
        <v>0</v>
      </c>
    </row>
    <row r="51" spans="1:17" x14ac:dyDescent="0.2">
      <c r="A51" s="111"/>
      <c r="B51" s="27"/>
      <c r="C51" s="18" t="s">
        <v>42</v>
      </c>
      <c r="D51" s="19" t="s">
        <v>44</v>
      </c>
      <c r="E51" s="16" t="s">
        <v>44</v>
      </c>
      <c r="F51" s="20" t="s">
        <v>44</v>
      </c>
      <c r="G51" s="16" t="s">
        <v>44</v>
      </c>
      <c r="H51" s="16" t="s">
        <v>44</v>
      </c>
      <c r="I51" s="16" t="s">
        <v>44</v>
      </c>
      <c r="J51" s="16" t="s">
        <v>44</v>
      </c>
      <c r="K51" s="16" t="s">
        <v>44</v>
      </c>
      <c r="L51" s="16" t="s">
        <v>44</v>
      </c>
      <c r="M51" s="16" t="s">
        <v>44</v>
      </c>
      <c r="N51" s="16" t="s">
        <v>44</v>
      </c>
      <c r="O51" s="16" t="s">
        <v>44</v>
      </c>
      <c r="P51" s="22"/>
      <c r="Q51" s="87">
        <f>IF(P51="DA",IF(2025-YEAR(F46)&lt;=9,10,IF(2025-YEAR(F46)&gt;9,IF(2025-YEAR(F46)&lt;=15,10*(1-((2025-YEAR(F46))-9)*0.15),0))),0)</f>
        <v>0</v>
      </c>
    </row>
    <row r="52" spans="1:17" ht="13.5" x14ac:dyDescent="0.2">
      <c r="A52" s="92">
        <v>8</v>
      </c>
      <c r="B52" s="28" t="s">
        <v>24</v>
      </c>
      <c r="C52" s="95" t="s">
        <v>181</v>
      </c>
      <c r="D52" s="29"/>
      <c r="E52" s="29"/>
      <c r="F52" s="14"/>
      <c r="G52" s="15"/>
      <c r="H52" s="13"/>
      <c r="I52" s="29"/>
      <c r="J52" s="24"/>
      <c r="K52" s="24"/>
      <c r="L52" s="77"/>
      <c r="M52" s="77"/>
      <c r="N52" s="22"/>
      <c r="O52" s="24"/>
      <c r="P52" s="16" t="s">
        <v>44</v>
      </c>
      <c r="Q52" s="87">
        <f t="shared" ref="Q52:Q57" si="0">IF(L52="DA",IF(M52="DA",IF(2025-YEAR(F52)&lt;=9,15,IF(2025-YEAR(F52)&gt;9,IF(2025-YEAR(F52)&lt;=15,15*(1-((2025-YEAR(F52))-9)*0.15),0)))),0)</f>
        <v>0</v>
      </c>
    </row>
    <row r="53" spans="1:17" ht="13.5" x14ac:dyDescent="0.2">
      <c r="A53" s="92">
        <v>9</v>
      </c>
      <c r="B53" s="28" t="s">
        <v>24</v>
      </c>
      <c r="C53" s="95" t="s">
        <v>182</v>
      </c>
      <c r="D53" s="29"/>
      <c r="E53" s="29"/>
      <c r="F53" s="14"/>
      <c r="G53" s="15"/>
      <c r="H53" s="13"/>
      <c r="I53" s="29"/>
      <c r="J53" s="24"/>
      <c r="K53" s="24"/>
      <c r="L53" s="77"/>
      <c r="M53" s="77"/>
      <c r="N53" s="22"/>
      <c r="O53" s="22"/>
      <c r="P53" s="16" t="s">
        <v>44</v>
      </c>
      <c r="Q53" s="87">
        <f t="shared" si="0"/>
        <v>0</v>
      </c>
    </row>
    <row r="54" spans="1:17" ht="13.5" x14ac:dyDescent="0.2">
      <c r="A54" s="93">
        <v>10</v>
      </c>
      <c r="B54" s="28" t="s">
        <v>24</v>
      </c>
      <c r="C54" s="95" t="s">
        <v>183</v>
      </c>
      <c r="D54" s="29"/>
      <c r="E54" s="29"/>
      <c r="F54" s="14"/>
      <c r="G54" s="15"/>
      <c r="H54" s="13"/>
      <c r="I54" s="29"/>
      <c r="J54" s="24"/>
      <c r="K54" s="24"/>
      <c r="L54" s="77"/>
      <c r="M54" s="77"/>
      <c r="N54" s="22"/>
      <c r="O54" s="22"/>
      <c r="P54" s="16" t="s">
        <v>44</v>
      </c>
      <c r="Q54" s="87">
        <f t="shared" si="0"/>
        <v>0</v>
      </c>
    </row>
    <row r="55" spans="1:17" ht="13.5" x14ac:dyDescent="0.2">
      <c r="A55" s="93">
        <v>11</v>
      </c>
      <c r="B55" s="28" t="s">
        <v>24</v>
      </c>
      <c r="C55" s="95" t="s">
        <v>184</v>
      </c>
      <c r="D55" s="29"/>
      <c r="E55" s="29"/>
      <c r="F55" s="14"/>
      <c r="G55" s="15"/>
      <c r="H55" s="13"/>
      <c r="I55" s="29"/>
      <c r="J55" s="24"/>
      <c r="K55" s="24"/>
      <c r="L55" s="77"/>
      <c r="M55" s="77"/>
      <c r="N55" s="22"/>
      <c r="O55" s="22"/>
      <c r="P55" s="16" t="s">
        <v>44</v>
      </c>
      <c r="Q55" s="87">
        <f t="shared" si="0"/>
        <v>0</v>
      </c>
    </row>
    <row r="56" spans="1:17" ht="13.5" x14ac:dyDescent="0.2">
      <c r="A56" s="93">
        <v>12</v>
      </c>
      <c r="B56" s="28" t="s">
        <v>24</v>
      </c>
      <c r="C56" s="95" t="s">
        <v>185</v>
      </c>
      <c r="D56" s="29"/>
      <c r="E56" s="29"/>
      <c r="F56" s="14"/>
      <c r="G56" s="15"/>
      <c r="H56" s="13"/>
      <c r="I56" s="29"/>
      <c r="J56" s="24"/>
      <c r="K56" s="24"/>
      <c r="L56" s="77"/>
      <c r="M56" s="77"/>
      <c r="N56" s="22"/>
      <c r="O56" s="22"/>
      <c r="P56" s="16" t="s">
        <v>44</v>
      </c>
      <c r="Q56" s="87">
        <f t="shared" si="0"/>
        <v>0</v>
      </c>
    </row>
    <row r="57" spans="1:17" ht="13.5" x14ac:dyDescent="0.2">
      <c r="A57" s="93">
        <v>13</v>
      </c>
      <c r="B57" s="28" t="s">
        <v>24</v>
      </c>
      <c r="C57" s="95" t="s">
        <v>186</v>
      </c>
      <c r="D57" s="29"/>
      <c r="E57" s="29"/>
      <c r="F57" s="14"/>
      <c r="G57" s="15"/>
      <c r="H57" s="13"/>
      <c r="I57" s="29"/>
      <c r="J57" s="24"/>
      <c r="K57" s="24"/>
      <c r="L57" s="77"/>
      <c r="M57" s="77"/>
      <c r="N57" s="22"/>
      <c r="O57" s="22"/>
      <c r="P57" s="16" t="s">
        <v>44</v>
      </c>
      <c r="Q57" s="87">
        <f t="shared" si="0"/>
        <v>0</v>
      </c>
    </row>
    <row r="58" spans="1:17" ht="25.5" x14ac:dyDescent="0.2">
      <c r="A58" s="109">
        <v>14</v>
      </c>
      <c r="B58" s="10" t="s">
        <v>46</v>
      </c>
      <c r="C58" s="30" t="s">
        <v>44</v>
      </c>
      <c r="D58" s="84"/>
      <c r="E58" s="85"/>
      <c r="F58" s="14"/>
      <c r="G58" s="15"/>
      <c r="H58" s="13"/>
      <c r="I58" s="14"/>
      <c r="J58" s="24"/>
      <c r="K58" s="24"/>
      <c r="L58" s="77"/>
      <c r="M58" s="77"/>
      <c r="N58" s="22"/>
      <c r="O58" s="24"/>
      <c r="P58" s="16" t="s">
        <v>44</v>
      </c>
      <c r="Q58" s="87">
        <f>IF(L58="DA",IF(M58="DA",IF(2025-YEAR(F58)&lt;=9,60+SUM(Q59:Q75),IF(2025-YEAR(F58)&gt;9,IF(2025-YEAR(F58)&lt;=15,SUM(Q59:Q75)+60*(1-((2025-YEAR(F58))-9)*0.15),0)))),0)</f>
        <v>0</v>
      </c>
    </row>
    <row r="59" spans="1:17" x14ac:dyDescent="0.2">
      <c r="A59" s="110"/>
      <c r="B59" s="17"/>
      <c r="C59" s="18" t="s">
        <v>47</v>
      </c>
      <c r="D59" s="19" t="s">
        <v>44</v>
      </c>
      <c r="E59" s="16" t="s">
        <v>44</v>
      </c>
      <c r="F59" s="20" t="s">
        <v>44</v>
      </c>
      <c r="G59" s="16" t="s">
        <v>44</v>
      </c>
      <c r="H59" s="16" t="s">
        <v>44</v>
      </c>
      <c r="I59" s="16" t="s">
        <v>44</v>
      </c>
      <c r="J59" s="16" t="s">
        <v>44</v>
      </c>
      <c r="K59" s="16" t="s">
        <v>44</v>
      </c>
      <c r="L59" s="16" t="s">
        <v>44</v>
      </c>
      <c r="M59" s="16" t="s">
        <v>44</v>
      </c>
      <c r="N59" s="16" t="s">
        <v>44</v>
      </c>
      <c r="O59" s="16" t="s">
        <v>44</v>
      </c>
      <c r="P59" s="22"/>
      <c r="Q59" s="87">
        <f>IF(P59="DA",IF(2025-YEAR(F58)&lt;=9,25,IF(2025-YEAR(F58)&gt;9,IF(2025-YEAR(F58)&lt;=15,25*(1-((2025-YEAR(F58))-9)*0.15),0))),0)</f>
        <v>0</v>
      </c>
    </row>
    <row r="60" spans="1:17" x14ac:dyDescent="0.2">
      <c r="A60" s="110"/>
      <c r="B60" s="17"/>
      <c r="C60" s="18" t="s">
        <v>48</v>
      </c>
      <c r="D60" s="19" t="s">
        <v>44</v>
      </c>
      <c r="E60" s="16" t="s">
        <v>44</v>
      </c>
      <c r="F60" s="20" t="s">
        <v>44</v>
      </c>
      <c r="G60" s="16" t="s">
        <v>44</v>
      </c>
      <c r="H60" s="16" t="s">
        <v>44</v>
      </c>
      <c r="I60" s="16" t="s">
        <v>44</v>
      </c>
      <c r="J60" s="16" t="s">
        <v>44</v>
      </c>
      <c r="K60" s="16" t="s">
        <v>44</v>
      </c>
      <c r="L60" s="16" t="s">
        <v>44</v>
      </c>
      <c r="M60" s="16" t="s">
        <v>44</v>
      </c>
      <c r="N60" s="16" t="s">
        <v>44</v>
      </c>
      <c r="O60" s="16" t="s">
        <v>44</v>
      </c>
      <c r="P60" s="22"/>
      <c r="Q60" s="87">
        <f>IF(P60="DA",IF(2025-YEAR(F58)&lt;=9,40,IF(2025-YEAR(F58)&gt;9,IF(2025-YEAR(F58)&lt;=15,40*(1-((2025-YEAR(F58))-9)*0.15),0))),0)</f>
        <v>0</v>
      </c>
    </row>
    <row r="61" spans="1:17" x14ac:dyDescent="0.2">
      <c r="A61" s="110"/>
      <c r="B61" s="17"/>
      <c r="C61" s="18" t="s">
        <v>187</v>
      </c>
      <c r="D61" s="19" t="s">
        <v>44</v>
      </c>
      <c r="E61" s="16" t="s">
        <v>44</v>
      </c>
      <c r="F61" s="20" t="s">
        <v>44</v>
      </c>
      <c r="G61" s="16" t="s">
        <v>44</v>
      </c>
      <c r="H61" s="16" t="s">
        <v>44</v>
      </c>
      <c r="I61" s="16" t="s">
        <v>44</v>
      </c>
      <c r="J61" s="16" t="s">
        <v>44</v>
      </c>
      <c r="K61" s="16" t="s">
        <v>44</v>
      </c>
      <c r="L61" s="16" t="s">
        <v>44</v>
      </c>
      <c r="M61" s="16" t="s">
        <v>44</v>
      </c>
      <c r="N61" s="16" t="s">
        <v>44</v>
      </c>
      <c r="O61" s="16" t="s">
        <v>44</v>
      </c>
      <c r="P61" s="22"/>
      <c r="Q61" s="87">
        <f>IF(P61="DA",IF(2025-YEAR(F58)&lt;=9,70,IF(2025-YEAR(F58)&gt;9,IF(2025-YEAR(F58)&lt;=15,70*(1-((2025-YEAR(F58))-9)*0.15),0))),0)</f>
        <v>0</v>
      </c>
    </row>
    <row r="62" spans="1:17" x14ac:dyDescent="0.2">
      <c r="A62" s="110"/>
      <c r="B62" s="17"/>
      <c r="C62" s="18" t="s">
        <v>188</v>
      </c>
      <c r="D62" s="19" t="s">
        <v>44</v>
      </c>
      <c r="E62" s="16" t="s">
        <v>44</v>
      </c>
      <c r="F62" s="20" t="s">
        <v>44</v>
      </c>
      <c r="G62" s="16" t="s">
        <v>44</v>
      </c>
      <c r="H62" s="16" t="s">
        <v>44</v>
      </c>
      <c r="I62" s="16" t="s">
        <v>44</v>
      </c>
      <c r="J62" s="16" t="s">
        <v>44</v>
      </c>
      <c r="K62" s="16" t="s">
        <v>44</v>
      </c>
      <c r="L62" s="16" t="s">
        <v>44</v>
      </c>
      <c r="M62" s="16" t="s">
        <v>44</v>
      </c>
      <c r="N62" s="16" t="s">
        <v>44</v>
      </c>
      <c r="O62" s="16" t="s">
        <v>44</v>
      </c>
      <c r="P62" s="22"/>
      <c r="Q62" s="87">
        <f>IF(P62="DA",IF(2025-YEAR(F58)&lt;=9,100,IF(2025-YEAR(F58)&gt;9,IF(2025-YEAR(F58)&lt;=15,100*(1-((2025-YEAR(F58))-9)*0.15),0))),0)</f>
        <v>0</v>
      </c>
    </row>
    <row r="63" spans="1:17" ht="25.5" x14ac:dyDescent="0.2">
      <c r="A63" s="110"/>
      <c r="B63" s="17"/>
      <c r="C63" s="18" t="s">
        <v>189</v>
      </c>
      <c r="D63" s="19" t="s">
        <v>44</v>
      </c>
      <c r="E63" s="16" t="s">
        <v>44</v>
      </c>
      <c r="F63" s="20" t="s">
        <v>44</v>
      </c>
      <c r="G63" s="16" t="s">
        <v>44</v>
      </c>
      <c r="H63" s="16" t="s">
        <v>44</v>
      </c>
      <c r="I63" s="16" t="s">
        <v>44</v>
      </c>
      <c r="J63" s="16" t="s">
        <v>44</v>
      </c>
      <c r="K63" s="16" t="s">
        <v>44</v>
      </c>
      <c r="L63" s="16" t="s">
        <v>44</v>
      </c>
      <c r="M63" s="16" t="s">
        <v>44</v>
      </c>
      <c r="N63" s="16" t="s">
        <v>44</v>
      </c>
      <c r="O63" s="16" t="s">
        <v>44</v>
      </c>
      <c r="P63" s="22"/>
      <c r="Q63" s="87">
        <f>IF(P63="DA",IF(2025-YEAR(F58)&lt;=9,150,IF(2025-YEAR(F58)&gt;9,IF(2025-YEAR(F58)&lt;=15,150*(1-((2025-YEAR(F58))-9)*0.15),0))),0)</f>
        <v>0</v>
      </c>
    </row>
    <row r="64" spans="1:17" x14ac:dyDescent="0.2">
      <c r="A64" s="110"/>
      <c r="B64" s="17"/>
      <c r="C64" s="18" t="s">
        <v>49</v>
      </c>
      <c r="D64" s="19" t="s">
        <v>44</v>
      </c>
      <c r="E64" s="16" t="s">
        <v>44</v>
      </c>
      <c r="F64" s="20" t="s">
        <v>44</v>
      </c>
      <c r="G64" s="25" t="s">
        <v>44</v>
      </c>
      <c r="H64" s="16" t="s">
        <v>44</v>
      </c>
      <c r="I64" s="16" t="s">
        <v>44</v>
      </c>
      <c r="J64" s="16" t="s">
        <v>44</v>
      </c>
      <c r="K64" s="16" t="s">
        <v>44</v>
      </c>
      <c r="L64" s="16" t="s">
        <v>44</v>
      </c>
      <c r="M64" s="16" t="s">
        <v>44</v>
      </c>
      <c r="N64" s="16" t="s">
        <v>44</v>
      </c>
      <c r="O64" s="16" t="s">
        <v>44</v>
      </c>
      <c r="P64" s="22"/>
      <c r="Q64" s="87">
        <f>IF(P64="DA",IF(2025-YEAR(F58)&lt;=9,10,IF(2025-YEAR(F58)&gt;9,IF(2025-YEAR(F58)&lt;=15,10*(1-((2025-YEAR(F58))-9)*0.15),0))),0)</f>
        <v>0</v>
      </c>
    </row>
    <row r="65" spans="1:17" x14ac:dyDescent="0.2">
      <c r="A65" s="110"/>
      <c r="B65" s="17"/>
      <c r="C65" s="18" t="s">
        <v>50</v>
      </c>
      <c r="D65" s="19" t="s">
        <v>44</v>
      </c>
      <c r="E65" s="16" t="s">
        <v>44</v>
      </c>
      <c r="F65" s="20" t="s">
        <v>44</v>
      </c>
      <c r="G65" s="25" t="s">
        <v>44</v>
      </c>
      <c r="H65" s="16" t="s">
        <v>44</v>
      </c>
      <c r="I65" s="16" t="s">
        <v>44</v>
      </c>
      <c r="J65" s="16" t="s">
        <v>44</v>
      </c>
      <c r="K65" s="16" t="s">
        <v>44</v>
      </c>
      <c r="L65" s="16" t="s">
        <v>44</v>
      </c>
      <c r="M65" s="16" t="s">
        <v>44</v>
      </c>
      <c r="N65" s="16" t="s">
        <v>44</v>
      </c>
      <c r="O65" s="16" t="s">
        <v>44</v>
      </c>
      <c r="P65" s="22"/>
      <c r="Q65" s="87">
        <f>IF(P65="DA",IF(2025-YEAR(F58)&lt;=9,20,IF(2025-YEAR(F58)&gt;9,IF(2025-YEAR(F58)&lt;=15,20*(1-((2025-YEAR(F58))-9)*0.15),0))),0)</f>
        <v>0</v>
      </c>
    </row>
    <row r="66" spans="1:17" ht="25.5" x14ac:dyDescent="0.2">
      <c r="A66" s="110"/>
      <c r="B66" s="17"/>
      <c r="C66" s="31" t="s">
        <v>51</v>
      </c>
      <c r="D66" s="19" t="s">
        <v>44</v>
      </c>
      <c r="E66" s="16" t="s">
        <v>44</v>
      </c>
      <c r="F66" s="20" t="s">
        <v>44</v>
      </c>
      <c r="G66" s="16" t="s">
        <v>44</v>
      </c>
      <c r="H66" s="16" t="s">
        <v>44</v>
      </c>
      <c r="I66" s="16" t="s">
        <v>44</v>
      </c>
      <c r="J66" s="16" t="s">
        <v>44</v>
      </c>
      <c r="K66" s="16" t="s">
        <v>44</v>
      </c>
      <c r="L66" s="16" t="s">
        <v>44</v>
      </c>
      <c r="M66" s="16" t="s">
        <v>44</v>
      </c>
      <c r="N66" s="16" t="s">
        <v>44</v>
      </c>
      <c r="O66" s="16" t="s">
        <v>44</v>
      </c>
      <c r="P66" s="22"/>
      <c r="Q66" s="87">
        <f>IF(P66="DA",IF(2025-YEAR(F58)&lt;=9,2,IF(2025-YEAR(F58)&gt;9,IF(2025-YEAR(F58)&lt;=15,2*(1-((2025-YEAR(F58))-9)*0.15),0))),0)</f>
        <v>0</v>
      </c>
    </row>
    <row r="67" spans="1:17" ht="25.5" x14ac:dyDescent="0.2">
      <c r="A67" s="110"/>
      <c r="B67" s="17"/>
      <c r="C67" s="31" t="s">
        <v>52</v>
      </c>
      <c r="D67" s="19" t="s">
        <v>44</v>
      </c>
      <c r="E67" s="16" t="s">
        <v>44</v>
      </c>
      <c r="F67" s="20" t="s">
        <v>44</v>
      </c>
      <c r="G67" s="16" t="s">
        <v>44</v>
      </c>
      <c r="H67" s="16" t="s">
        <v>44</v>
      </c>
      <c r="I67" s="16" t="s">
        <v>44</v>
      </c>
      <c r="J67" s="16" t="s">
        <v>44</v>
      </c>
      <c r="K67" s="16" t="s">
        <v>44</v>
      </c>
      <c r="L67" s="16" t="s">
        <v>44</v>
      </c>
      <c r="M67" s="16" t="s">
        <v>44</v>
      </c>
      <c r="N67" s="16" t="s">
        <v>44</v>
      </c>
      <c r="O67" s="16" t="s">
        <v>44</v>
      </c>
      <c r="P67" s="22"/>
      <c r="Q67" s="87">
        <f>IF(P67="DA",IF(2025-YEAR(F58)&lt;=9,2,IF(2025-YEAR(F58)&gt;9,IF(2025-YEAR(F58)&lt;=15,2*(1-((2025-YEAR(F58))-9)*0.15),0))),0)</f>
        <v>0</v>
      </c>
    </row>
    <row r="68" spans="1:17" ht="25.5" x14ac:dyDescent="0.2">
      <c r="A68" s="110"/>
      <c r="B68" s="17"/>
      <c r="C68" s="31" t="s">
        <v>53</v>
      </c>
      <c r="D68" s="19" t="s">
        <v>44</v>
      </c>
      <c r="E68" s="16" t="s">
        <v>44</v>
      </c>
      <c r="F68" s="20" t="s">
        <v>44</v>
      </c>
      <c r="G68" s="16" t="s">
        <v>44</v>
      </c>
      <c r="H68" s="16" t="s">
        <v>44</v>
      </c>
      <c r="I68" s="16" t="s">
        <v>44</v>
      </c>
      <c r="J68" s="16" t="s">
        <v>44</v>
      </c>
      <c r="K68" s="16" t="s">
        <v>44</v>
      </c>
      <c r="L68" s="16" t="s">
        <v>44</v>
      </c>
      <c r="M68" s="16" t="s">
        <v>44</v>
      </c>
      <c r="N68" s="16" t="s">
        <v>44</v>
      </c>
      <c r="O68" s="16" t="s">
        <v>44</v>
      </c>
      <c r="P68" s="22"/>
      <c r="Q68" s="87">
        <f>IF(P68="DA",IF(2025-YEAR(F58)&lt;=9,2,IF(2025-YEAR(F58)&gt;9,IF(2025-YEAR(F58)&lt;=15,2*(1-((2025-YEAR(F58))-9)*0.15),0))),0)</f>
        <v>0</v>
      </c>
    </row>
    <row r="69" spans="1:17" ht="38.25" x14ac:dyDescent="0.2">
      <c r="A69" s="110"/>
      <c r="B69" s="17"/>
      <c r="C69" s="31" t="s">
        <v>54</v>
      </c>
      <c r="D69" s="19" t="s">
        <v>44</v>
      </c>
      <c r="E69" s="16" t="s">
        <v>44</v>
      </c>
      <c r="F69" s="20" t="s">
        <v>44</v>
      </c>
      <c r="G69" s="16" t="s">
        <v>44</v>
      </c>
      <c r="H69" s="16" t="s">
        <v>44</v>
      </c>
      <c r="I69" s="16" t="s">
        <v>44</v>
      </c>
      <c r="J69" s="16" t="s">
        <v>44</v>
      </c>
      <c r="K69" s="16" t="s">
        <v>44</v>
      </c>
      <c r="L69" s="16" t="s">
        <v>44</v>
      </c>
      <c r="M69" s="16" t="s">
        <v>44</v>
      </c>
      <c r="N69" s="16" t="s">
        <v>44</v>
      </c>
      <c r="O69" s="16" t="s">
        <v>44</v>
      </c>
      <c r="P69" s="22"/>
      <c r="Q69" s="87">
        <f>IF(P69="DA",IF(2025-YEAR(F58)&lt;=9,2,IF(2025-YEAR(F58)&gt;9,IF(2025-YEAR(F58)&lt;=15,2*(1-((2025-YEAR(F58))-9)*0.15),0))),0)</f>
        <v>0</v>
      </c>
    </row>
    <row r="70" spans="1:17" ht="25.5" x14ac:dyDescent="0.2">
      <c r="A70" s="110"/>
      <c r="B70" s="17"/>
      <c r="C70" s="31" t="s">
        <v>100</v>
      </c>
      <c r="D70" s="19" t="s">
        <v>44</v>
      </c>
      <c r="E70" s="16" t="s">
        <v>44</v>
      </c>
      <c r="F70" s="20" t="s">
        <v>44</v>
      </c>
      <c r="G70" s="16" t="s">
        <v>44</v>
      </c>
      <c r="H70" s="16" t="s">
        <v>44</v>
      </c>
      <c r="I70" s="16" t="s">
        <v>44</v>
      </c>
      <c r="J70" s="16" t="s">
        <v>44</v>
      </c>
      <c r="K70" s="16" t="s">
        <v>44</v>
      </c>
      <c r="L70" s="16" t="s">
        <v>44</v>
      </c>
      <c r="M70" s="16" t="s">
        <v>44</v>
      </c>
      <c r="N70" s="16" t="s">
        <v>44</v>
      </c>
      <c r="O70" s="16" t="s">
        <v>44</v>
      </c>
      <c r="P70" s="22"/>
      <c r="Q70" s="87">
        <f>IF(P70="DA",IF(2025-YEAR(F58)&lt;=9,2,IF(2025-YEAR(F58)&gt;9,IF(2025-YEAR(F58)&lt;=15,2*(1-((2025-YEAR(F58))-9)*0.15),0))),0)</f>
        <v>0</v>
      </c>
    </row>
    <row r="71" spans="1:17" ht="25.5" x14ac:dyDescent="0.2">
      <c r="A71" s="110"/>
      <c r="B71" s="17"/>
      <c r="C71" s="31" t="s">
        <v>105</v>
      </c>
      <c r="D71" s="19" t="s">
        <v>44</v>
      </c>
      <c r="E71" s="16" t="s">
        <v>44</v>
      </c>
      <c r="F71" s="20" t="s">
        <v>44</v>
      </c>
      <c r="G71" s="16" t="s">
        <v>44</v>
      </c>
      <c r="H71" s="16" t="s">
        <v>44</v>
      </c>
      <c r="I71" s="16" t="s">
        <v>44</v>
      </c>
      <c r="J71" s="16" t="s">
        <v>44</v>
      </c>
      <c r="K71" s="16" t="s">
        <v>44</v>
      </c>
      <c r="L71" s="16" t="s">
        <v>44</v>
      </c>
      <c r="M71" s="16" t="s">
        <v>44</v>
      </c>
      <c r="N71" s="16" t="s">
        <v>44</v>
      </c>
      <c r="O71" s="16" t="s">
        <v>44</v>
      </c>
      <c r="P71" s="22"/>
      <c r="Q71" s="87">
        <f>IF(P71="DA",IF(2025-YEAR(F58)&lt;=9,10,IF(2025-YEAR(F58)&gt;9,IF(2025-YEAR(F58)&lt;=15,10*(1-((2025-YEAR(F58))-9)*0.15),0))),0)</f>
        <v>0</v>
      </c>
    </row>
    <row r="72" spans="1:17" x14ac:dyDescent="0.2">
      <c r="A72" s="110"/>
      <c r="B72" s="17"/>
      <c r="C72" s="18" t="s">
        <v>55</v>
      </c>
      <c r="D72" s="19" t="s">
        <v>44</v>
      </c>
      <c r="E72" s="16" t="s">
        <v>44</v>
      </c>
      <c r="F72" s="20" t="s">
        <v>44</v>
      </c>
      <c r="G72" s="16" t="s">
        <v>44</v>
      </c>
      <c r="H72" s="16" t="s">
        <v>44</v>
      </c>
      <c r="I72" s="16" t="s">
        <v>44</v>
      </c>
      <c r="J72" s="16" t="s">
        <v>44</v>
      </c>
      <c r="K72" s="16" t="s">
        <v>44</v>
      </c>
      <c r="L72" s="16" t="s">
        <v>44</v>
      </c>
      <c r="M72" s="16" t="s">
        <v>44</v>
      </c>
      <c r="N72" s="16" t="s">
        <v>44</v>
      </c>
      <c r="O72" s="16" t="s">
        <v>44</v>
      </c>
      <c r="P72" s="22"/>
      <c r="Q72" s="87">
        <f>IF(P72="DA",IF(2025-YEAR(F58)&lt;=9,5,IF(2025-YEAR(F58)&gt;9,IF(2025-YEAR(F58)&lt;=15,5*(1-((2025-YEAR(F58))-9)*0.15),0))),0)</f>
        <v>0</v>
      </c>
    </row>
    <row r="73" spans="1:17" x14ac:dyDescent="0.2">
      <c r="A73" s="110"/>
      <c r="B73" s="17"/>
      <c r="C73" s="18" t="s">
        <v>56</v>
      </c>
      <c r="D73" s="19" t="s">
        <v>44</v>
      </c>
      <c r="E73" s="16" t="s">
        <v>44</v>
      </c>
      <c r="F73" s="20" t="s">
        <v>44</v>
      </c>
      <c r="G73" s="16" t="s">
        <v>44</v>
      </c>
      <c r="H73" s="16" t="s">
        <v>44</v>
      </c>
      <c r="I73" s="16" t="s">
        <v>44</v>
      </c>
      <c r="J73" s="16" t="s">
        <v>44</v>
      </c>
      <c r="K73" s="16" t="s">
        <v>44</v>
      </c>
      <c r="L73" s="16" t="s">
        <v>44</v>
      </c>
      <c r="M73" s="16" t="s">
        <v>44</v>
      </c>
      <c r="N73" s="16" t="s">
        <v>44</v>
      </c>
      <c r="O73" s="16" t="s">
        <v>44</v>
      </c>
      <c r="P73" s="22"/>
      <c r="Q73" s="87">
        <f>IF(P73="DA",IF(2025-YEAR(F58)&lt;=9,1,IF(2025-YEAR(F58)&gt;9,IF(2025-YEAR(F58)&lt;=15,1*(1-((2025-YEAR(F58))-9)*0.15),0))),0)</f>
        <v>0</v>
      </c>
    </row>
    <row r="74" spans="1:17" x14ac:dyDescent="0.2">
      <c r="A74" s="110"/>
      <c r="B74" s="17"/>
      <c r="C74" s="18" t="s">
        <v>57</v>
      </c>
      <c r="D74" s="19" t="s">
        <v>44</v>
      </c>
      <c r="E74" s="16" t="s">
        <v>44</v>
      </c>
      <c r="F74" s="20" t="s">
        <v>44</v>
      </c>
      <c r="G74" s="16" t="s">
        <v>44</v>
      </c>
      <c r="H74" s="16" t="s">
        <v>44</v>
      </c>
      <c r="I74" s="16" t="s">
        <v>44</v>
      </c>
      <c r="J74" s="16" t="s">
        <v>44</v>
      </c>
      <c r="K74" s="16" t="s">
        <v>44</v>
      </c>
      <c r="L74" s="16" t="s">
        <v>44</v>
      </c>
      <c r="M74" s="16" t="s">
        <v>44</v>
      </c>
      <c r="N74" s="16" t="s">
        <v>44</v>
      </c>
      <c r="O74" s="16" t="s">
        <v>44</v>
      </c>
      <c r="P74" s="22"/>
      <c r="Q74" s="87">
        <f>IF(P74="DA",IF(2025-YEAR(F58)&lt;=9,15,IF(2025-YEAR(F58)&gt;9,IF(2025-YEAR(F58)&lt;=15,15*(1-((2025-YEAR(F58))-9)*0.15),0))),0)</f>
        <v>0</v>
      </c>
    </row>
    <row r="75" spans="1:17" ht="25.5" x14ac:dyDescent="0.2">
      <c r="A75" s="111"/>
      <c r="B75" s="17"/>
      <c r="C75" s="31" t="s">
        <v>116</v>
      </c>
      <c r="D75" s="19" t="s">
        <v>44</v>
      </c>
      <c r="E75" s="16" t="s">
        <v>44</v>
      </c>
      <c r="F75" s="20" t="s">
        <v>44</v>
      </c>
      <c r="G75" s="25" t="s">
        <v>44</v>
      </c>
      <c r="H75" s="16" t="s">
        <v>44</v>
      </c>
      <c r="I75" s="16" t="s">
        <v>44</v>
      </c>
      <c r="J75" s="16" t="s">
        <v>44</v>
      </c>
      <c r="K75" s="16" t="s">
        <v>44</v>
      </c>
      <c r="L75" s="16" t="s">
        <v>44</v>
      </c>
      <c r="M75" s="16" t="s">
        <v>44</v>
      </c>
      <c r="N75" s="16" t="s">
        <v>44</v>
      </c>
      <c r="O75" s="16" t="s">
        <v>44</v>
      </c>
      <c r="P75" s="22"/>
      <c r="Q75" s="87">
        <f>IF(P75="DA",IF(2025-YEAR(F58)&lt;=9,20,IF(2025-YEAR(F58)&gt;9,IF(2025-YEAR(F58)&lt;=15,20*(1-((2025-YEAR(F58))-9)*0.15),0))),0)</f>
        <v>0</v>
      </c>
    </row>
    <row r="76" spans="1:17" ht="25.5" x14ac:dyDescent="0.2">
      <c r="A76" s="109">
        <v>15</v>
      </c>
      <c r="B76" s="10" t="s">
        <v>46</v>
      </c>
      <c r="C76" s="30" t="s">
        <v>44</v>
      </c>
      <c r="D76" s="84"/>
      <c r="E76" s="85"/>
      <c r="F76" s="14"/>
      <c r="G76" s="15"/>
      <c r="H76" s="13"/>
      <c r="I76" s="14"/>
      <c r="J76" s="24"/>
      <c r="K76" s="24"/>
      <c r="L76" s="77"/>
      <c r="M76" s="77"/>
      <c r="N76" s="22"/>
      <c r="O76" s="22"/>
      <c r="P76" s="16" t="s">
        <v>44</v>
      </c>
      <c r="Q76" s="87">
        <f>IF(L76="DA",IF(M76="DA",IF(2025-YEAR(F76)&lt;=9,60+SUM(Q77:Q93),IF(2025-YEAR(F76)&gt;9,IF(2025-YEAR(F76)&lt;=15,SUM(Q77:Q93)+60*(1-((2025-YEAR(F76))-9)*0.15),0)))),0)</f>
        <v>0</v>
      </c>
    </row>
    <row r="77" spans="1:17" x14ac:dyDescent="0.2">
      <c r="A77" s="110"/>
      <c r="B77" s="17"/>
      <c r="C77" s="18" t="s">
        <v>47</v>
      </c>
      <c r="D77" s="19" t="s">
        <v>44</v>
      </c>
      <c r="E77" s="16" t="s">
        <v>44</v>
      </c>
      <c r="F77" s="20" t="s">
        <v>44</v>
      </c>
      <c r="G77" s="16" t="s">
        <v>44</v>
      </c>
      <c r="H77" s="16" t="s">
        <v>44</v>
      </c>
      <c r="I77" s="16" t="s">
        <v>44</v>
      </c>
      <c r="J77" s="16" t="s">
        <v>44</v>
      </c>
      <c r="K77" s="16" t="s">
        <v>44</v>
      </c>
      <c r="L77" s="16" t="s">
        <v>44</v>
      </c>
      <c r="M77" s="16" t="s">
        <v>44</v>
      </c>
      <c r="N77" s="16" t="s">
        <v>44</v>
      </c>
      <c r="O77" s="16" t="s">
        <v>44</v>
      </c>
      <c r="P77" s="22"/>
      <c r="Q77" s="87">
        <f>IF(P77="DA",IF(2025-YEAR(F76)&lt;=9,25,IF(2025-YEAR(F76)&gt;9,IF(2025-YEAR(F76)&lt;=15,25*(1-((2025-YEAR(F76))-9)*0.15),0))),0)</f>
        <v>0</v>
      </c>
    </row>
    <row r="78" spans="1:17" x14ac:dyDescent="0.2">
      <c r="A78" s="110"/>
      <c r="B78" s="17"/>
      <c r="C78" s="18" t="s">
        <v>48</v>
      </c>
      <c r="D78" s="19" t="s">
        <v>44</v>
      </c>
      <c r="E78" s="16" t="s">
        <v>44</v>
      </c>
      <c r="F78" s="20" t="s">
        <v>44</v>
      </c>
      <c r="G78" s="16" t="s">
        <v>44</v>
      </c>
      <c r="H78" s="16" t="s">
        <v>44</v>
      </c>
      <c r="I78" s="16" t="s">
        <v>44</v>
      </c>
      <c r="J78" s="16" t="s">
        <v>44</v>
      </c>
      <c r="K78" s="16" t="s">
        <v>44</v>
      </c>
      <c r="L78" s="16" t="s">
        <v>44</v>
      </c>
      <c r="M78" s="16" t="s">
        <v>44</v>
      </c>
      <c r="N78" s="16" t="s">
        <v>44</v>
      </c>
      <c r="O78" s="16" t="s">
        <v>44</v>
      </c>
      <c r="P78" s="22"/>
      <c r="Q78" s="87">
        <f>IF(P78="DA",IF(2025-YEAR(F76)&lt;=9,40,IF(2025-YEAR(F76)&gt;9,IF(2025-YEAR(F76)&lt;=15,40*(1-((2025-YEAR(F76))-9)*0.15),0))),0)</f>
        <v>0</v>
      </c>
    </row>
    <row r="79" spans="1:17" x14ac:dyDescent="0.2">
      <c r="A79" s="110"/>
      <c r="B79" s="17"/>
      <c r="C79" s="18" t="s">
        <v>187</v>
      </c>
      <c r="D79" s="19" t="s">
        <v>44</v>
      </c>
      <c r="E79" s="16" t="s">
        <v>44</v>
      </c>
      <c r="F79" s="20" t="s">
        <v>44</v>
      </c>
      <c r="G79" s="16" t="s">
        <v>44</v>
      </c>
      <c r="H79" s="16" t="s">
        <v>44</v>
      </c>
      <c r="I79" s="16" t="s">
        <v>44</v>
      </c>
      <c r="J79" s="16" t="s">
        <v>44</v>
      </c>
      <c r="K79" s="16" t="s">
        <v>44</v>
      </c>
      <c r="L79" s="16" t="s">
        <v>44</v>
      </c>
      <c r="M79" s="16" t="s">
        <v>44</v>
      </c>
      <c r="N79" s="16" t="s">
        <v>44</v>
      </c>
      <c r="O79" s="16" t="s">
        <v>44</v>
      </c>
      <c r="P79" s="22"/>
      <c r="Q79" s="87">
        <f>IF(P79="DA",IF(2025-YEAR(F76)&lt;=9,70,IF(2025-YEAR(F76)&gt;9,IF(2025-YEAR(F76)&lt;=15,70*(1-((2025-YEAR(F76))-9)*0.15),0))),0)</f>
        <v>0</v>
      </c>
    </row>
    <row r="80" spans="1:17" x14ac:dyDescent="0.2">
      <c r="A80" s="110"/>
      <c r="B80" s="17"/>
      <c r="C80" s="18" t="s">
        <v>188</v>
      </c>
      <c r="D80" s="19" t="s">
        <v>44</v>
      </c>
      <c r="E80" s="16" t="s">
        <v>44</v>
      </c>
      <c r="F80" s="20" t="s">
        <v>44</v>
      </c>
      <c r="G80" s="16" t="s">
        <v>44</v>
      </c>
      <c r="H80" s="16" t="s">
        <v>44</v>
      </c>
      <c r="I80" s="16" t="s">
        <v>44</v>
      </c>
      <c r="J80" s="16" t="s">
        <v>44</v>
      </c>
      <c r="K80" s="16" t="s">
        <v>44</v>
      </c>
      <c r="L80" s="16" t="s">
        <v>44</v>
      </c>
      <c r="M80" s="16" t="s">
        <v>44</v>
      </c>
      <c r="N80" s="16" t="s">
        <v>44</v>
      </c>
      <c r="O80" s="16" t="s">
        <v>44</v>
      </c>
      <c r="P80" s="22"/>
      <c r="Q80" s="87">
        <f>IF(P80="DA",IF(2025-YEAR(F76)&lt;=9,100,IF(2025-YEAR(F76)&gt;9,IF(2025-YEAR(F76)&lt;=15,100*(1-((2025-YEAR(F76))-9)*0.15),0))),0)</f>
        <v>0</v>
      </c>
    </row>
    <row r="81" spans="1:17" ht="25.5" x14ac:dyDescent="0.2">
      <c r="A81" s="110"/>
      <c r="B81" s="17"/>
      <c r="C81" s="18" t="s">
        <v>189</v>
      </c>
      <c r="D81" s="19" t="s">
        <v>44</v>
      </c>
      <c r="E81" s="16" t="s">
        <v>44</v>
      </c>
      <c r="F81" s="20" t="s">
        <v>44</v>
      </c>
      <c r="G81" s="16" t="s">
        <v>44</v>
      </c>
      <c r="H81" s="16" t="s">
        <v>44</v>
      </c>
      <c r="I81" s="16" t="s">
        <v>44</v>
      </c>
      <c r="J81" s="16" t="s">
        <v>44</v>
      </c>
      <c r="K81" s="16" t="s">
        <v>44</v>
      </c>
      <c r="L81" s="16" t="s">
        <v>44</v>
      </c>
      <c r="M81" s="16" t="s">
        <v>44</v>
      </c>
      <c r="N81" s="16" t="s">
        <v>44</v>
      </c>
      <c r="O81" s="16" t="s">
        <v>44</v>
      </c>
      <c r="P81" s="22"/>
      <c r="Q81" s="87">
        <f>IF(P81="DA",IF(2025-YEAR(F76)&lt;=9,150,IF(2025-YEAR(F76)&gt;9,IF(2025-YEAR(F76)&lt;=15,150*(1-((2025-YEAR(F76))-9)*0.15),0))),0)</f>
        <v>0</v>
      </c>
    </row>
    <row r="82" spans="1:17" x14ac:dyDescent="0.2">
      <c r="A82" s="110"/>
      <c r="B82" s="17"/>
      <c r="C82" s="18" t="s">
        <v>49</v>
      </c>
      <c r="D82" s="19" t="s">
        <v>44</v>
      </c>
      <c r="E82" s="16" t="s">
        <v>44</v>
      </c>
      <c r="F82" s="20" t="s">
        <v>44</v>
      </c>
      <c r="G82" s="25" t="s">
        <v>44</v>
      </c>
      <c r="H82" s="16" t="s">
        <v>44</v>
      </c>
      <c r="I82" s="16" t="s">
        <v>44</v>
      </c>
      <c r="J82" s="16" t="s">
        <v>44</v>
      </c>
      <c r="K82" s="16" t="s">
        <v>44</v>
      </c>
      <c r="L82" s="16" t="s">
        <v>44</v>
      </c>
      <c r="M82" s="16" t="s">
        <v>44</v>
      </c>
      <c r="N82" s="16" t="s">
        <v>44</v>
      </c>
      <c r="O82" s="16" t="s">
        <v>44</v>
      </c>
      <c r="P82" s="22"/>
      <c r="Q82" s="87">
        <f>IF(P82="DA",IF(2025-YEAR(F76)&lt;=9,10,IF(2025-YEAR(F76)&gt;9,IF(2025-YEAR(F76)&lt;=15,10*(1-((2025-YEAR(F76))-9)*0.15),0))),0)</f>
        <v>0</v>
      </c>
    </row>
    <row r="83" spans="1:17" x14ac:dyDescent="0.2">
      <c r="A83" s="110"/>
      <c r="B83" s="17"/>
      <c r="C83" s="18" t="s">
        <v>50</v>
      </c>
      <c r="D83" s="19" t="s">
        <v>44</v>
      </c>
      <c r="E83" s="16" t="s">
        <v>44</v>
      </c>
      <c r="F83" s="20" t="s">
        <v>44</v>
      </c>
      <c r="G83" s="25" t="s">
        <v>44</v>
      </c>
      <c r="H83" s="16" t="s">
        <v>44</v>
      </c>
      <c r="I83" s="16" t="s">
        <v>44</v>
      </c>
      <c r="J83" s="16" t="s">
        <v>44</v>
      </c>
      <c r="K83" s="16" t="s">
        <v>44</v>
      </c>
      <c r="L83" s="16" t="s">
        <v>44</v>
      </c>
      <c r="M83" s="16" t="s">
        <v>44</v>
      </c>
      <c r="N83" s="16" t="s">
        <v>44</v>
      </c>
      <c r="O83" s="16" t="s">
        <v>44</v>
      </c>
      <c r="P83" s="22"/>
      <c r="Q83" s="87">
        <f>IF(P83="DA",IF(2025-YEAR(F76)&lt;=9,20,IF(2025-YEAR(F76)&gt;9,IF(2025-YEAR(F76)&lt;=15,20*(1-((2025-YEAR(F76))-9)*0.15),0))),0)</f>
        <v>0</v>
      </c>
    </row>
    <row r="84" spans="1:17" ht="25.5" x14ac:dyDescent="0.2">
      <c r="A84" s="110"/>
      <c r="B84" s="17"/>
      <c r="C84" s="31" t="s">
        <v>51</v>
      </c>
      <c r="D84" s="19" t="s">
        <v>44</v>
      </c>
      <c r="E84" s="16" t="s">
        <v>44</v>
      </c>
      <c r="F84" s="20" t="s">
        <v>44</v>
      </c>
      <c r="G84" s="16" t="s">
        <v>44</v>
      </c>
      <c r="H84" s="16" t="s">
        <v>44</v>
      </c>
      <c r="I84" s="16" t="s">
        <v>44</v>
      </c>
      <c r="J84" s="16" t="s">
        <v>44</v>
      </c>
      <c r="K84" s="16" t="s">
        <v>44</v>
      </c>
      <c r="L84" s="16" t="s">
        <v>44</v>
      </c>
      <c r="M84" s="16" t="s">
        <v>44</v>
      </c>
      <c r="N84" s="16" t="s">
        <v>44</v>
      </c>
      <c r="O84" s="16" t="s">
        <v>44</v>
      </c>
      <c r="P84" s="22"/>
      <c r="Q84" s="87">
        <f>IF(P84="DA",IF(2025-YEAR(F76)&lt;=9,2,IF(2025-YEAR(F76)&gt;9,IF(2025-YEAR(F76)&lt;=15,2*(1-((2025-YEAR(F76))-9)*0.15),0))),0)</f>
        <v>0</v>
      </c>
    </row>
    <row r="85" spans="1:17" ht="25.5" x14ac:dyDescent="0.2">
      <c r="A85" s="110"/>
      <c r="B85" s="17"/>
      <c r="C85" s="31" t="s">
        <v>52</v>
      </c>
      <c r="D85" s="19" t="s">
        <v>44</v>
      </c>
      <c r="E85" s="16" t="s">
        <v>44</v>
      </c>
      <c r="F85" s="20" t="s">
        <v>44</v>
      </c>
      <c r="G85" s="16" t="s">
        <v>44</v>
      </c>
      <c r="H85" s="16" t="s">
        <v>44</v>
      </c>
      <c r="I85" s="16" t="s">
        <v>44</v>
      </c>
      <c r="J85" s="16" t="s">
        <v>44</v>
      </c>
      <c r="K85" s="16" t="s">
        <v>44</v>
      </c>
      <c r="L85" s="16" t="s">
        <v>44</v>
      </c>
      <c r="M85" s="16" t="s">
        <v>44</v>
      </c>
      <c r="N85" s="16" t="s">
        <v>44</v>
      </c>
      <c r="O85" s="16" t="s">
        <v>44</v>
      </c>
      <c r="P85" s="22"/>
      <c r="Q85" s="87">
        <f>IF(P85="DA",IF(2025-YEAR(F76)&lt;=9,2,IF(2025-YEAR(F76)&gt;9,IF(2025-YEAR(F76)&lt;=15,2*(1-((2025-YEAR(F76))-9)*0.15),0))),0)</f>
        <v>0</v>
      </c>
    </row>
    <row r="86" spans="1:17" ht="25.5" x14ac:dyDescent="0.2">
      <c r="A86" s="110"/>
      <c r="B86" s="17"/>
      <c r="C86" s="31" t="s">
        <v>53</v>
      </c>
      <c r="D86" s="19" t="s">
        <v>44</v>
      </c>
      <c r="E86" s="16" t="s">
        <v>44</v>
      </c>
      <c r="F86" s="20" t="s">
        <v>44</v>
      </c>
      <c r="G86" s="16" t="s">
        <v>44</v>
      </c>
      <c r="H86" s="16" t="s">
        <v>44</v>
      </c>
      <c r="I86" s="16" t="s">
        <v>44</v>
      </c>
      <c r="J86" s="16" t="s">
        <v>44</v>
      </c>
      <c r="K86" s="16" t="s">
        <v>44</v>
      </c>
      <c r="L86" s="16" t="s">
        <v>44</v>
      </c>
      <c r="M86" s="16" t="s">
        <v>44</v>
      </c>
      <c r="N86" s="16" t="s">
        <v>44</v>
      </c>
      <c r="O86" s="16" t="s">
        <v>44</v>
      </c>
      <c r="P86" s="22"/>
      <c r="Q86" s="87">
        <f>IF(P86="DA",IF(2025-YEAR(F76)&lt;=9,2,IF(2025-YEAR(F76)&gt;9,IF(2025-YEAR(F76)&lt;=15,2*(1-((2025-YEAR(F76))-9)*0.15),0))),0)</f>
        <v>0</v>
      </c>
    </row>
    <row r="87" spans="1:17" ht="38.25" x14ac:dyDescent="0.2">
      <c r="A87" s="110"/>
      <c r="B87" s="17"/>
      <c r="C87" s="31" t="s">
        <v>54</v>
      </c>
      <c r="D87" s="19" t="s">
        <v>44</v>
      </c>
      <c r="E87" s="16" t="s">
        <v>44</v>
      </c>
      <c r="F87" s="20" t="s">
        <v>44</v>
      </c>
      <c r="G87" s="16" t="s">
        <v>44</v>
      </c>
      <c r="H87" s="16" t="s">
        <v>44</v>
      </c>
      <c r="I87" s="16" t="s">
        <v>44</v>
      </c>
      <c r="J87" s="16" t="s">
        <v>44</v>
      </c>
      <c r="K87" s="16" t="s">
        <v>44</v>
      </c>
      <c r="L87" s="16" t="s">
        <v>44</v>
      </c>
      <c r="M87" s="16" t="s">
        <v>44</v>
      </c>
      <c r="N87" s="16" t="s">
        <v>44</v>
      </c>
      <c r="O87" s="16" t="s">
        <v>44</v>
      </c>
      <c r="P87" s="22"/>
      <c r="Q87" s="87">
        <f>IF(P87="DA",IF(2025-YEAR(F76)&lt;=9,2,IF(2025-YEAR(F76)&gt;9,IF(2025-YEAR(F76)&lt;=15,2*(1-((2025-YEAR(F76))-9)*0.15),0))),0)</f>
        <v>0</v>
      </c>
    </row>
    <row r="88" spans="1:17" ht="25.5" x14ac:dyDescent="0.2">
      <c r="A88" s="110"/>
      <c r="B88" s="17"/>
      <c r="C88" s="31" t="s">
        <v>100</v>
      </c>
      <c r="D88" s="19" t="s">
        <v>44</v>
      </c>
      <c r="E88" s="16" t="s">
        <v>44</v>
      </c>
      <c r="F88" s="20" t="s">
        <v>44</v>
      </c>
      <c r="G88" s="16" t="s">
        <v>44</v>
      </c>
      <c r="H88" s="16" t="s">
        <v>44</v>
      </c>
      <c r="I88" s="16" t="s">
        <v>44</v>
      </c>
      <c r="J88" s="16" t="s">
        <v>44</v>
      </c>
      <c r="K88" s="16" t="s">
        <v>44</v>
      </c>
      <c r="L88" s="16" t="s">
        <v>44</v>
      </c>
      <c r="M88" s="16" t="s">
        <v>44</v>
      </c>
      <c r="N88" s="16" t="s">
        <v>44</v>
      </c>
      <c r="O88" s="16" t="s">
        <v>44</v>
      </c>
      <c r="P88" s="22"/>
      <c r="Q88" s="87">
        <f>IF(P88="DA",IF(2025-YEAR(F76)&lt;=9,2,IF(2025-YEAR(F76)&gt;9,IF(2025-YEAR(F76)&lt;=15,2*(1-((2025-YEAR(F76))-9)*0.15),0))),0)</f>
        <v>0</v>
      </c>
    </row>
    <row r="89" spans="1:17" ht="25.5" x14ac:dyDescent="0.2">
      <c r="A89" s="110"/>
      <c r="B89" s="17"/>
      <c r="C89" s="31" t="s">
        <v>105</v>
      </c>
      <c r="D89" s="19" t="s">
        <v>44</v>
      </c>
      <c r="E89" s="16" t="s">
        <v>44</v>
      </c>
      <c r="F89" s="20" t="s">
        <v>44</v>
      </c>
      <c r="G89" s="16" t="s">
        <v>44</v>
      </c>
      <c r="H89" s="16" t="s">
        <v>44</v>
      </c>
      <c r="I89" s="16" t="s">
        <v>44</v>
      </c>
      <c r="J89" s="16" t="s">
        <v>44</v>
      </c>
      <c r="K89" s="16" t="s">
        <v>44</v>
      </c>
      <c r="L89" s="16" t="s">
        <v>44</v>
      </c>
      <c r="M89" s="16" t="s">
        <v>44</v>
      </c>
      <c r="N89" s="16" t="s">
        <v>44</v>
      </c>
      <c r="O89" s="16" t="s">
        <v>44</v>
      </c>
      <c r="P89" s="22"/>
      <c r="Q89" s="87">
        <f>IF(P89="DA",IF(2025-YEAR(F76)&lt;=9,10,IF(2025-YEAR(F76)&gt;9,IF(2025-YEAR(F76)&lt;=15,10*(1-((2025-YEAR(F76))-9)*0.15),0))),0)</f>
        <v>0</v>
      </c>
    </row>
    <row r="90" spans="1:17" x14ac:dyDescent="0.2">
      <c r="A90" s="110"/>
      <c r="B90" s="17"/>
      <c r="C90" s="18" t="s">
        <v>55</v>
      </c>
      <c r="D90" s="19" t="s">
        <v>44</v>
      </c>
      <c r="E90" s="16" t="s">
        <v>44</v>
      </c>
      <c r="F90" s="20" t="s">
        <v>44</v>
      </c>
      <c r="G90" s="16" t="s">
        <v>44</v>
      </c>
      <c r="H90" s="16" t="s">
        <v>44</v>
      </c>
      <c r="I90" s="16" t="s">
        <v>44</v>
      </c>
      <c r="J90" s="16" t="s">
        <v>44</v>
      </c>
      <c r="K90" s="16" t="s">
        <v>44</v>
      </c>
      <c r="L90" s="16" t="s">
        <v>44</v>
      </c>
      <c r="M90" s="16" t="s">
        <v>44</v>
      </c>
      <c r="N90" s="16" t="s">
        <v>44</v>
      </c>
      <c r="O90" s="16" t="s">
        <v>44</v>
      </c>
      <c r="P90" s="22"/>
      <c r="Q90" s="87">
        <f>IF(P90="DA",IF(2025-YEAR(F76)&lt;=9,5,IF(2025-YEAR(F76)&gt;9,IF(2025-YEAR(F76)&lt;=15,5*(1-((2025-YEAR(F76))-9)*0.15),0))),0)</f>
        <v>0</v>
      </c>
    </row>
    <row r="91" spans="1:17" x14ac:dyDescent="0.2">
      <c r="A91" s="110"/>
      <c r="B91" s="17"/>
      <c r="C91" s="18" t="s">
        <v>56</v>
      </c>
      <c r="D91" s="19" t="s">
        <v>44</v>
      </c>
      <c r="E91" s="16" t="s">
        <v>44</v>
      </c>
      <c r="F91" s="20" t="s">
        <v>44</v>
      </c>
      <c r="G91" s="16" t="s">
        <v>44</v>
      </c>
      <c r="H91" s="16" t="s">
        <v>44</v>
      </c>
      <c r="I91" s="16" t="s">
        <v>44</v>
      </c>
      <c r="J91" s="16" t="s">
        <v>44</v>
      </c>
      <c r="K91" s="16" t="s">
        <v>44</v>
      </c>
      <c r="L91" s="16" t="s">
        <v>44</v>
      </c>
      <c r="M91" s="16" t="s">
        <v>44</v>
      </c>
      <c r="N91" s="16" t="s">
        <v>44</v>
      </c>
      <c r="O91" s="16" t="s">
        <v>44</v>
      </c>
      <c r="P91" s="22"/>
      <c r="Q91" s="87">
        <f>IF(P91="DA",IF(2025-YEAR(F76)&lt;=9,1,IF(2025-YEAR(F76)&gt;9,IF(2025-YEAR(F76)&lt;=15,1*(1-((2025-YEAR(F76))-9)*0.15),0))),0)</f>
        <v>0</v>
      </c>
    </row>
    <row r="92" spans="1:17" x14ac:dyDescent="0.2">
      <c r="A92" s="110"/>
      <c r="B92" s="17"/>
      <c r="C92" s="18" t="s">
        <v>57</v>
      </c>
      <c r="D92" s="19" t="s">
        <v>44</v>
      </c>
      <c r="E92" s="16" t="s">
        <v>44</v>
      </c>
      <c r="F92" s="20" t="s">
        <v>44</v>
      </c>
      <c r="G92" s="16" t="s">
        <v>44</v>
      </c>
      <c r="H92" s="16" t="s">
        <v>44</v>
      </c>
      <c r="I92" s="16" t="s">
        <v>44</v>
      </c>
      <c r="J92" s="16" t="s">
        <v>44</v>
      </c>
      <c r="K92" s="16" t="s">
        <v>44</v>
      </c>
      <c r="L92" s="16" t="s">
        <v>44</v>
      </c>
      <c r="M92" s="16" t="s">
        <v>44</v>
      </c>
      <c r="N92" s="16" t="s">
        <v>44</v>
      </c>
      <c r="O92" s="16" t="s">
        <v>44</v>
      </c>
      <c r="P92" s="22"/>
      <c r="Q92" s="87">
        <f>IF(P92="DA",IF(2025-YEAR(F76)&lt;=9,15,IF(2025-YEAR(F76)&gt;9,IF(2025-YEAR(F76)&lt;=15,15*(1-((2025-YEAR(F76))-9)*0.15),0))),0)</f>
        <v>0</v>
      </c>
    </row>
    <row r="93" spans="1:17" ht="25.5" x14ac:dyDescent="0.2">
      <c r="A93" s="111"/>
      <c r="B93" s="17"/>
      <c r="C93" s="31" t="s">
        <v>116</v>
      </c>
      <c r="D93" s="19" t="s">
        <v>44</v>
      </c>
      <c r="E93" s="16" t="s">
        <v>44</v>
      </c>
      <c r="F93" s="20" t="s">
        <v>44</v>
      </c>
      <c r="G93" s="25" t="s">
        <v>44</v>
      </c>
      <c r="H93" s="16" t="s">
        <v>44</v>
      </c>
      <c r="I93" s="16" t="s">
        <v>44</v>
      </c>
      <c r="J93" s="16" t="s">
        <v>44</v>
      </c>
      <c r="K93" s="16" t="s">
        <v>44</v>
      </c>
      <c r="L93" s="16" t="s">
        <v>44</v>
      </c>
      <c r="M93" s="16" t="s">
        <v>44</v>
      </c>
      <c r="N93" s="16" t="s">
        <v>44</v>
      </c>
      <c r="O93" s="16" t="s">
        <v>44</v>
      </c>
      <c r="P93" s="22"/>
      <c r="Q93" s="87">
        <f>IF(P93="DA",IF(2025-YEAR(F76)&lt;=9,20,IF(2025-YEAR(F76)&gt;9,IF(2025-YEAR(F76)&lt;=15,20*(1-((2025-YEAR(F76))-9)*0.15),0))),0)</f>
        <v>0</v>
      </c>
    </row>
    <row r="94" spans="1:17" ht="38.25" x14ac:dyDescent="0.2">
      <c r="A94" s="109">
        <v>16</v>
      </c>
      <c r="B94" s="10" t="s">
        <v>190</v>
      </c>
      <c r="C94" s="30" t="s">
        <v>44</v>
      </c>
      <c r="D94" s="89"/>
      <c r="E94" s="32"/>
      <c r="F94" s="14"/>
      <c r="G94" s="15"/>
      <c r="H94" s="13"/>
      <c r="I94" s="14"/>
      <c r="J94" s="24"/>
      <c r="K94" s="24"/>
      <c r="L94" s="77"/>
      <c r="M94" s="77"/>
      <c r="N94" s="22"/>
      <c r="O94" s="24"/>
      <c r="P94" s="16" t="s">
        <v>44</v>
      </c>
      <c r="Q94" s="87">
        <f>IF(L94="DA",IF(M94="DA",IF(2025-YEAR(F94)&lt;=9,30+SUM(Q95:Q107),IF(2025-YEAR(F94)&gt;9,IF(2025-YEAR(F94)&lt;=15,SUM(Q95:Q107)+30*(1-((2025-YEAR(F94))-9)*0.15),0)))),0)</f>
        <v>0</v>
      </c>
    </row>
    <row r="95" spans="1:17" x14ac:dyDescent="0.2">
      <c r="A95" s="110"/>
      <c r="B95" s="17"/>
      <c r="C95" s="31" t="s">
        <v>58</v>
      </c>
      <c r="D95" s="19" t="s">
        <v>44</v>
      </c>
      <c r="E95" s="16" t="s">
        <v>44</v>
      </c>
      <c r="F95" s="20" t="s">
        <v>44</v>
      </c>
      <c r="G95" s="25" t="s">
        <v>44</v>
      </c>
      <c r="H95" s="16" t="s">
        <v>44</v>
      </c>
      <c r="I95" s="16" t="s">
        <v>44</v>
      </c>
      <c r="J95" s="16" t="s">
        <v>44</v>
      </c>
      <c r="K95" s="16" t="s">
        <v>44</v>
      </c>
      <c r="L95" s="16" t="s">
        <v>44</v>
      </c>
      <c r="M95" s="16" t="s">
        <v>44</v>
      </c>
      <c r="N95" s="16" t="s">
        <v>44</v>
      </c>
      <c r="O95" s="16" t="s">
        <v>44</v>
      </c>
      <c r="P95" s="22"/>
      <c r="Q95" s="87">
        <f>IF(2025-YEAR(F94)&lt;=9,20*P95,IF(2025-YEAR(F94)&gt;9,IF(2025-YEAR(F94)&lt;=15,20*P95*(1-((2025-YEAR(F94))-9)*0.15),0)))</f>
        <v>0</v>
      </c>
    </row>
    <row r="96" spans="1:17" ht="25.5" x14ac:dyDescent="0.2">
      <c r="A96" s="110"/>
      <c r="B96" s="17"/>
      <c r="C96" s="31" t="s">
        <v>59</v>
      </c>
      <c r="D96" s="19" t="s">
        <v>44</v>
      </c>
      <c r="E96" s="16" t="s">
        <v>44</v>
      </c>
      <c r="F96" s="20" t="s">
        <v>44</v>
      </c>
      <c r="G96" s="16" t="s">
        <v>44</v>
      </c>
      <c r="H96" s="16" t="s">
        <v>44</v>
      </c>
      <c r="I96" s="16" t="s">
        <v>44</v>
      </c>
      <c r="J96" s="16" t="s">
        <v>44</v>
      </c>
      <c r="K96" s="16" t="s">
        <v>44</v>
      </c>
      <c r="L96" s="16" t="s">
        <v>44</v>
      </c>
      <c r="M96" s="16" t="s">
        <v>44</v>
      </c>
      <c r="N96" s="16" t="s">
        <v>44</v>
      </c>
      <c r="O96" s="16" t="s">
        <v>44</v>
      </c>
      <c r="P96" s="22"/>
      <c r="Q96" s="87">
        <f>IF(P96="DA",IF(2025-YEAR(F94)&lt;=9,10,IF(2025-YEAR(F94)&gt;9,IF(2025-YEAR(F94)&lt;=15,10*(1-((2025-YEAR(F94))-9)*0.15),0))),0)</f>
        <v>0</v>
      </c>
    </row>
    <row r="97" spans="1:17" x14ac:dyDescent="0.2">
      <c r="A97" s="110"/>
      <c r="B97" s="17"/>
      <c r="C97" s="31" t="s">
        <v>60</v>
      </c>
      <c r="D97" s="19" t="s">
        <v>44</v>
      </c>
      <c r="E97" s="16" t="s">
        <v>44</v>
      </c>
      <c r="F97" s="20" t="s">
        <v>44</v>
      </c>
      <c r="G97" s="16" t="s">
        <v>44</v>
      </c>
      <c r="H97" s="16" t="s">
        <v>44</v>
      </c>
      <c r="I97" s="16" t="s">
        <v>44</v>
      </c>
      <c r="J97" s="16" t="s">
        <v>44</v>
      </c>
      <c r="K97" s="16" t="s">
        <v>44</v>
      </c>
      <c r="L97" s="16" t="s">
        <v>44</v>
      </c>
      <c r="M97" s="16" t="s">
        <v>44</v>
      </c>
      <c r="N97" s="16" t="s">
        <v>44</v>
      </c>
      <c r="O97" s="16" t="s">
        <v>44</v>
      </c>
      <c r="P97" s="22"/>
      <c r="Q97" s="87">
        <f>IF(P97="DA",IF(2025-YEAR(F94)&lt;=9,10,IF(2025-YEAR(F94)&gt;9,IF(2025-YEAR(F94)&lt;=15,10*(1-((2025-YEAR(F94))-9)*0.15),0))),0)</f>
        <v>0</v>
      </c>
    </row>
    <row r="98" spans="1:17" ht="25.5" x14ac:dyDescent="0.2">
      <c r="A98" s="110"/>
      <c r="B98" s="17"/>
      <c r="C98" s="31" t="s">
        <v>61</v>
      </c>
      <c r="D98" s="19" t="s">
        <v>44</v>
      </c>
      <c r="E98" s="16" t="s">
        <v>44</v>
      </c>
      <c r="F98" s="20" t="s">
        <v>44</v>
      </c>
      <c r="G98" s="16" t="s">
        <v>44</v>
      </c>
      <c r="H98" s="16" t="s">
        <v>44</v>
      </c>
      <c r="I98" s="16" t="s">
        <v>44</v>
      </c>
      <c r="J98" s="16" t="s">
        <v>44</v>
      </c>
      <c r="K98" s="16" t="s">
        <v>44</v>
      </c>
      <c r="L98" s="16" t="s">
        <v>44</v>
      </c>
      <c r="M98" s="16" t="s">
        <v>44</v>
      </c>
      <c r="N98" s="16" t="s">
        <v>44</v>
      </c>
      <c r="O98" s="16" t="s">
        <v>44</v>
      </c>
      <c r="P98" s="22"/>
      <c r="Q98" s="87">
        <f>IF(P98="DA",IF(2025-YEAR(F94)&lt;=9,10,IF(2025-YEAR(F94)&gt;9,IF(2025-YEAR(F94)&lt;=15,10*(1-((2025-YEAR(F94))-9)*0.15),0))),0)</f>
        <v>0</v>
      </c>
    </row>
    <row r="99" spans="1:17" ht="25.5" x14ac:dyDescent="0.2">
      <c r="A99" s="110"/>
      <c r="B99" s="17"/>
      <c r="C99" s="31" t="s">
        <v>106</v>
      </c>
      <c r="D99" s="19" t="s">
        <v>44</v>
      </c>
      <c r="E99" s="16" t="s">
        <v>44</v>
      </c>
      <c r="F99" s="20" t="s">
        <v>44</v>
      </c>
      <c r="G99" s="16" t="s">
        <v>44</v>
      </c>
      <c r="H99" s="16" t="s">
        <v>44</v>
      </c>
      <c r="I99" s="16" t="s">
        <v>44</v>
      </c>
      <c r="J99" s="16" t="s">
        <v>44</v>
      </c>
      <c r="K99" s="16" t="s">
        <v>44</v>
      </c>
      <c r="L99" s="16" t="s">
        <v>44</v>
      </c>
      <c r="M99" s="16" t="s">
        <v>44</v>
      </c>
      <c r="N99" s="16" t="s">
        <v>44</v>
      </c>
      <c r="O99" s="16" t="s">
        <v>44</v>
      </c>
      <c r="P99" s="22"/>
      <c r="Q99" s="87">
        <f>IF(P99="DA",IF(2025-YEAR(F94)&lt;=9,10,IF(2025-YEAR(F94)&gt;9,IF(2025-YEAR(F94)&lt;=15,10*(1-((2025-YEAR(F94))-9)*0.15),0))),0)</f>
        <v>0</v>
      </c>
    </row>
    <row r="100" spans="1:17" x14ac:dyDescent="0.2">
      <c r="A100" s="110"/>
      <c r="B100" s="17"/>
      <c r="C100" s="31" t="s">
        <v>63</v>
      </c>
      <c r="D100" s="19" t="s">
        <v>44</v>
      </c>
      <c r="E100" s="16" t="s">
        <v>44</v>
      </c>
      <c r="F100" s="20" t="s">
        <v>44</v>
      </c>
      <c r="G100" s="16" t="s">
        <v>44</v>
      </c>
      <c r="H100" s="16" t="s">
        <v>44</v>
      </c>
      <c r="I100" s="16" t="s">
        <v>44</v>
      </c>
      <c r="J100" s="16" t="s">
        <v>44</v>
      </c>
      <c r="K100" s="16" t="s">
        <v>44</v>
      </c>
      <c r="L100" s="16" t="s">
        <v>44</v>
      </c>
      <c r="M100" s="16" t="s">
        <v>44</v>
      </c>
      <c r="N100" s="16" t="s">
        <v>44</v>
      </c>
      <c r="O100" s="16" t="s">
        <v>44</v>
      </c>
      <c r="P100" s="22"/>
      <c r="Q100" s="87">
        <f>IF(P100="DA",IF(2025-YEAR(F94)&lt;=9,10,IF(2025-YEAR(F94)&gt;9,IF(2025-YEAR(F94)&lt;=15,10*(1-((2025-YEAR(F94))-9)*0.15),0))),0)</f>
        <v>0</v>
      </c>
    </row>
    <row r="101" spans="1:17" ht="25.5" x14ac:dyDescent="0.2">
      <c r="A101" s="110"/>
      <c r="B101" s="17"/>
      <c r="C101" s="31" t="s">
        <v>64</v>
      </c>
      <c r="D101" s="19" t="s">
        <v>44</v>
      </c>
      <c r="E101" s="16" t="s">
        <v>44</v>
      </c>
      <c r="F101" s="20" t="s">
        <v>44</v>
      </c>
      <c r="G101" s="16" t="s">
        <v>44</v>
      </c>
      <c r="H101" s="16" t="s">
        <v>44</v>
      </c>
      <c r="I101" s="16" t="s">
        <v>44</v>
      </c>
      <c r="J101" s="16" t="s">
        <v>44</v>
      </c>
      <c r="K101" s="16" t="s">
        <v>44</v>
      </c>
      <c r="L101" s="16" t="s">
        <v>44</v>
      </c>
      <c r="M101" s="16" t="s">
        <v>44</v>
      </c>
      <c r="N101" s="16" t="s">
        <v>44</v>
      </c>
      <c r="O101" s="16" t="s">
        <v>44</v>
      </c>
      <c r="P101" s="22"/>
      <c r="Q101" s="87">
        <f>IF(P101="DA",IF(2025-YEAR(F94)&lt;=9,10,IF(2025-YEAR(F94)&gt;9,IF(2025-YEAR(F94)&lt;=15,10*(1-((2025-YEAR(F94))-9)*0.15),0))),0)</f>
        <v>0</v>
      </c>
    </row>
    <row r="102" spans="1:17" ht="25.5" x14ac:dyDescent="0.2">
      <c r="A102" s="110"/>
      <c r="B102" s="17"/>
      <c r="C102" s="31" t="s">
        <v>65</v>
      </c>
      <c r="D102" s="19" t="s">
        <v>44</v>
      </c>
      <c r="E102" s="16" t="s">
        <v>44</v>
      </c>
      <c r="F102" s="20" t="s">
        <v>44</v>
      </c>
      <c r="G102" s="16" t="s">
        <v>44</v>
      </c>
      <c r="H102" s="16" t="s">
        <v>44</v>
      </c>
      <c r="I102" s="16" t="s">
        <v>44</v>
      </c>
      <c r="J102" s="16" t="s">
        <v>44</v>
      </c>
      <c r="K102" s="16" t="s">
        <v>44</v>
      </c>
      <c r="L102" s="16" t="s">
        <v>44</v>
      </c>
      <c r="M102" s="16" t="s">
        <v>44</v>
      </c>
      <c r="N102" s="16" t="s">
        <v>44</v>
      </c>
      <c r="O102" s="16" t="s">
        <v>44</v>
      </c>
      <c r="P102" s="22"/>
      <c r="Q102" s="87">
        <f>IF(P102="DA",IF(2025-YEAR(F94)&lt;=9,10,IF(2025-YEAR(F94)&gt;9,IF(2025-YEAR(F94)&lt;=15,10*(1-((2025-YEAR(F94))-9)*0.15),0))),0)</f>
        <v>0</v>
      </c>
    </row>
    <row r="103" spans="1:17" ht="25.5" x14ac:dyDescent="0.2">
      <c r="A103" s="110"/>
      <c r="B103" s="17"/>
      <c r="C103" s="31" t="s">
        <v>66</v>
      </c>
      <c r="D103" s="19" t="s">
        <v>44</v>
      </c>
      <c r="E103" s="16" t="s">
        <v>44</v>
      </c>
      <c r="F103" s="20" t="s">
        <v>44</v>
      </c>
      <c r="G103" s="16" t="s">
        <v>44</v>
      </c>
      <c r="H103" s="16" t="s">
        <v>44</v>
      </c>
      <c r="I103" s="16" t="s">
        <v>44</v>
      </c>
      <c r="J103" s="16" t="s">
        <v>44</v>
      </c>
      <c r="K103" s="16" t="s">
        <v>44</v>
      </c>
      <c r="L103" s="16" t="s">
        <v>44</v>
      </c>
      <c r="M103" s="16" t="s">
        <v>44</v>
      </c>
      <c r="N103" s="16" t="s">
        <v>44</v>
      </c>
      <c r="O103" s="16" t="s">
        <v>44</v>
      </c>
      <c r="P103" s="22"/>
      <c r="Q103" s="87">
        <f>IF(P103="DA",IF(2025-YEAR(F94)&lt;=9,10,IF(2025-YEAR(F94)&gt;9,IF(2025-YEAR(F94)&lt;=15,10*(1-((2025-YEAR(F94))-9)*0.15),0))),0)</f>
        <v>0</v>
      </c>
    </row>
    <row r="104" spans="1:17" x14ac:dyDescent="0.2">
      <c r="A104" s="110"/>
      <c r="B104" s="17"/>
      <c r="C104" s="11" t="s">
        <v>55</v>
      </c>
      <c r="D104" s="19" t="s">
        <v>44</v>
      </c>
      <c r="E104" s="16" t="s">
        <v>44</v>
      </c>
      <c r="F104" s="20" t="s">
        <v>44</v>
      </c>
      <c r="G104" s="16" t="s">
        <v>44</v>
      </c>
      <c r="H104" s="16" t="s">
        <v>44</v>
      </c>
      <c r="I104" s="16" t="s">
        <v>44</v>
      </c>
      <c r="J104" s="16" t="s">
        <v>44</v>
      </c>
      <c r="K104" s="16" t="s">
        <v>44</v>
      </c>
      <c r="L104" s="16" t="s">
        <v>44</v>
      </c>
      <c r="M104" s="16" t="s">
        <v>44</v>
      </c>
      <c r="N104" s="16" t="s">
        <v>44</v>
      </c>
      <c r="O104" s="16" t="s">
        <v>44</v>
      </c>
      <c r="P104" s="22"/>
      <c r="Q104" s="87">
        <f>IF(P104="DA",IF(2025-YEAR(F94)&lt;=9,5,IF(2025-YEAR(F94)&gt;9,IF(2025-YEAR(F94)&lt;=15,5*(1-((2025-YEAR(F94))-9)*0.15),0))),0)</f>
        <v>0</v>
      </c>
    </row>
    <row r="105" spans="1:17" x14ac:dyDescent="0.2">
      <c r="A105" s="110"/>
      <c r="B105" s="17"/>
      <c r="C105" s="18" t="s">
        <v>56</v>
      </c>
      <c r="D105" s="19" t="s">
        <v>44</v>
      </c>
      <c r="E105" s="16" t="s">
        <v>44</v>
      </c>
      <c r="F105" s="20" t="s">
        <v>44</v>
      </c>
      <c r="G105" s="16" t="s">
        <v>44</v>
      </c>
      <c r="H105" s="16" t="s">
        <v>44</v>
      </c>
      <c r="I105" s="16" t="s">
        <v>44</v>
      </c>
      <c r="J105" s="16" t="s">
        <v>44</v>
      </c>
      <c r="K105" s="16" t="s">
        <v>44</v>
      </c>
      <c r="L105" s="16" t="s">
        <v>44</v>
      </c>
      <c r="M105" s="16" t="s">
        <v>44</v>
      </c>
      <c r="N105" s="16" t="s">
        <v>44</v>
      </c>
      <c r="O105" s="16" t="s">
        <v>44</v>
      </c>
      <c r="P105" s="22"/>
      <c r="Q105" s="87">
        <f>IF(P105="DA",IF(2025-YEAR(F94)&lt;=9,1,IF(2025-YEAR(F94)&gt;9,IF(2025-YEAR(F94)&lt;=15,1*(1-((2025-YEAR(F94))-9)*0.15),0))),0)</f>
        <v>0</v>
      </c>
    </row>
    <row r="106" spans="1:17" x14ac:dyDescent="0.2">
      <c r="A106" s="110"/>
      <c r="B106" s="17"/>
      <c r="C106" s="18" t="s">
        <v>57</v>
      </c>
      <c r="D106" s="19" t="s">
        <v>44</v>
      </c>
      <c r="E106" s="16" t="s">
        <v>44</v>
      </c>
      <c r="F106" s="20" t="s">
        <v>44</v>
      </c>
      <c r="G106" s="16" t="s">
        <v>44</v>
      </c>
      <c r="H106" s="16" t="s">
        <v>44</v>
      </c>
      <c r="I106" s="16" t="s">
        <v>44</v>
      </c>
      <c r="J106" s="16" t="s">
        <v>44</v>
      </c>
      <c r="K106" s="16" t="s">
        <v>44</v>
      </c>
      <c r="L106" s="16" t="s">
        <v>44</v>
      </c>
      <c r="M106" s="16" t="s">
        <v>44</v>
      </c>
      <c r="N106" s="16" t="s">
        <v>44</v>
      </c>
      <c r="O106" s="16" t="s">
        <v>44</v>
      </c>
      <c r="P106" s="22"/>
      <c r="Q106" s="87">
        <f>IF(P106="DA",IF(2025-YEAR(F94)&lt;=9,15,IF(2025-YEAR(F94)&gt;9,IF(2025-YEAR(F94)&lt;=15,15*(1-((2025-YEAR(F94))-9)*0.15),0))),0)</f>
        <v>0</v>
      </c>
    </row>
    <row r="107" spans="1:17" ht="25.5" x14ac:dyDescent="0.2">
      <c r="A107" s="111"/>
      <c r="B107" s="17"/>
      <c r="C107" s="31" t="s">
        <v>116</v>
      </c>
      <c r="D107" s="19" t="s">
        <v>44</v>
      </c>
      <c r="E107" s="16" t="s">
        <v>44</v>
      </c>
      <c r="F107" s="20" t="s">
        <v>44</v>
      </c>
      <c r="G107" s="16" t="s">
        <v>44</v>
      </c>
      <c r="H107" s="16" t="s">
        <v>44</v>
      </c>
      <c r="I107" s="16" t="s">
        <v>44</v>
      </c>
      <c r="J107" s="16" t="s">
        <v>44</v>
      </c>
      <c r="K107" s="16" t="s">
        <v>44</v>
      </c>
      <c r="L107" s="16" t="s">
        <v>44</v>
      </c>
      <c r="M107" s="16" t="s">
        <v>44</v>
      </c>
      <c r="N107" s="16" t="s">
        <v>44</v>
      </c>
      <c r="O107" s="16" t="s">
        <v>44</v>
      </c>
      <c r="P107" s="22"/>
      <c r="Q107" s="87">
        <f>IF(P107="DA",IF(2025-YEAR(F94)&lt;=9,20,IF(2025-YEAR(F94)&gt;9,IF(2025-YEAR(F94)&lt;=15,20*(1-((2025-YEAR(F94))-9)*0.15),0))),0)</f>
        <v>0</v>
      </c>
    </row>
    <row r="108" spans="1:17" ht="38.25" x14ac:dyDescent="0.2">
      <c r="A108" s="109">
        <v>17</v>
      </c>
      <c r="B108" s="10" t="s">
        <v>98</v>
      </c>
      <c r="C108" s="30" t="s">
        <v>44</v>
      </c>
      <c r="D108" s="12"/>
      <c r="E108" s="13"/>
      <c r="F108" s="14"/>
      <c r="G108" s="15"/>
      <c r="H108" s="13"/>
      <c r="I108" s="14"/>
      <c r="J108" s="24"/>
      <c r="K108" s="24"/>
      <c r="L108" s="77"/>
      <c r="M108" s="77"/>
      <c r="N108" s="22"/>
      <c r="O108" s="22"/>
      <c r="P108" s="16" t="s">
        <v>44</v>
      </c>
      <c r="Q108" s="87">
        <f>IF(L108="DA",IF(M108="DA",IF(2025-YEAR(F108)&lt;=9,15+SUM(Q109:Q121),IF(2025-YEAR(F108)&gt;9,IF(2025-YEAR(F108)&lt;=15,SUM(Q109:Q121)+15*(1-((2025-YEAR(F108))-9)*0.15),0)))),0)</f>
        <v>0</v>
      </c>
    </row>
    <row r="109" spans="1:17" x14ac:dyDescent="0.2">
      <c r="A109" s="110"/>
      <c r="B109" s="27"/>
      <c r="C109" s="31" t="s">
        <v>58</v>
      </c>
      <c r="D109" s="19" t="s">
        <v>44</v>
      </c>
      <c r="E109" s="16" t="s">
        <v>44</v>
      </c>
      <c r="F109" s="20" t="s">
        <v>44</v>
      </c>
      <c r="G109" s="16" t="s">
        <v>44</v>
      </c>
      <c r="H109" s="16" t="s">
        <v>44</v>
      </c>
      <c r="I109" s="16" t="s">
        <v>44</v>
      </c>
      <c r="J109" s="16" t="s">
        <v>44</v>
      </c>
      <c r="K109" s="16" t="s">
        <v>44</v>
      </c>
      <c r="L109" s="16" t="s">
        <v>44</v>
      </c>
      <c r="M109" s="16" t="s">
        <v>44</v>
      </c>
      <c r="N109" s="16" t="s">
        <v>44</v>
      </c>
      <c r="O109" s="16" t="s">
        <v>44</v>
      </c>
      <c r="P109" s="22"/>
      <c r="Q109" s="87">
        <f>IF(2025-YEAR(F108)&lt;=9,20*P109,IF(2025-YEAR(F108)&gt;9,IF(2025-YEAR(F108)&lt;=15,20*P109*(1-((2025-YEAR(F108))-9)*0.15),0)))</f>
        <v>0</v>
      </c>
    </row>
    <row r="110" spans="1:17" ht="25.5" x14ac:dyDescent="0.2">
      <c r="A110" s="110"/>
      <c r="B110" s="27"/>
      <c r="C110" s="31" t="s">
        <v>59</v>
      </c>
      <c r="D110" s="19" t="s">
        <v>44</v>
      </c>
      <c r="E110" s="16" t="s">
        <v>44</v>
      </c>
      <c r="F110" s="20" t="s">
        <v>44</v>
      </c>
      <c r="G110" s="16" t="s">
        <v>44</v>
      </c>
      <c r="H110" s="16" t="s">
        <v>44</v>
      </c>
      <c r="I110" s="16" t="s">
        <v>44</v>
      </c>
      <c r="J110" s="16" t="s">
        <v>44</v>
      </c>
      <c r="K110" s="16" t="s">
        <v>44</v>
      </c>
      <c r="L110" s="16" t="s">
        <v>44</v>
      </c>
      <c r="M110" s="16" t="s">
        <v>44</v>
      </c>
      <c r="N110" s="16" t="s">
        <v>44</v>
      </c>
      <c r="O110" s="16" t="s">
        <v>44</v>
      </c>
      <c r="P110" s="22"/>
      <c r="Q110" s="87">
        <f>IF(P110="DA",IF(2025-YEAR(F108)&lt;=9,10,IF(2025-YEAR(F108)&gt;9,IF(2025-YEAR(F108)&lt;=15,10*(1-((2025-YEAR(F108))-9)*0.15),0))),0)</f>
        <v>0</v>
      </c>
    </row>
    <row r="111" spans="1:17" x14ac:dyDescent="0.2">
      <c r="A111" s="110"/>
      <c r="B111" s="27"/>
      <c r="C111" s="31" t="s">
        <v>60</v>
      </c>
      <c r="D111" s="19" t="s">
        <v>44</v>
      </c>
      <c r="E111" s="16" t="s">
        <v>44</v>
      </c>
      <c r="F111" s="20" t="s">
        <v>44</v>
      </c>
      <c r="G111" s="25" t="s">
        <v>44</v>
      </c>
      <c r="H111" s="16" t="s">
        <v>44</v>
      </c>
      <c r="I111" s="16" t="s">
        <v>44</v>
      </c>
      <c r="J111" s="16" t="s">
        <v>44</v>
      </c>
      <c r="K111" s="16" t="s">
        <v>44</v>
      </c>
      <c r="L111" s="16" t="s">
        <v>44</v>
      </c>
      <c r="M111" s="16" t="s">
        <v>44</v>
      </c>
      <c r="N111" s="16" t="s">
        <v>44</v>
      </c>
      <c r="O111" s="16" t="s">
        <v>44</v>
      </c>
      <c r="P111" s="22"/>
      <c r="Q111" s="87">
        <f>IF(P111="DA",IF(2025-YEAR(F108)&lt;=9,10,IF(2025-YEAR(F108)&gt;9,IF(2025-YEAR(F108)&lt;=15,10*(1-((2025-YEAR(F108))-9)*0.15),0))),0)</f>
        <v>0</v>
      </c>
    </row>
    <row r="112" spans="1:17" ht="25.5" x14ac:dyDescent="0.2">
      <c r="A112" s="110"/>
      <c r="B112" s="27"/>
      <c r="C112" s="31" t="s">
        <v>61</v>
      </c>
      <c r="D112" s="19" t="s">
        <v>44</v>
      </c>
      <c r="E112" s="16" t="s">
        <v>44</v>
      </c>
      <c r="F112" s="20" t="s">
        <v>44</v>
      </c>
      <c r="G112" s="16" t="s">
        <v>44</v>
      </c>
      <c r="H112" s="16" t="s">
        <v>44</v>
      </c>
      <c r="I112" s="16" t="s">
        <v>44</v>
      </c>
      <c r="J112" s="16" t="s">
        <v>44</v>
      </c>
      <c r="K112" s="16" t="s">
        <v>44</v>
      </c>
      <c r="L112" s="16" t="s">
        <v>44</v>
      </c>
      <c r="M112" s="16" t="s">
        <v>44</v>
      </c>
      <c r="N112" s="16" t="s">
        <v>44</v>
      </c>
      <c r="O112" s="16" t="s">
        <v>44</v>
      </c>
      <c r="P112" s="22"/>
      <c r="Q112" s="87">
        <f>IF(P112="DA",IF(2025-YEAR(F108)&lt;=9,10,IF(2025-YEAR(F108)&gt;9,IF(2025-YEAR(F108)&lt;=15,10*(1-((2025-YEAR(F108))-9)*0.15),0))),0)</f>
        <v>0</v>
      </c>
    </row>
    <row r="113" spans="1:17" ht="25.5" x14ac:dyDescent="0.2">
      <c r="A113" s="110"/>
      <c r="B113" s="27"/>
      <c r="C113" s="31" t="s">
        <v>62</v>
      </c>
      <c r="D113" s="19" t="s">
        <v>44</v>
      </c>
      <c r="E113" s="16" t="s">
        <v>44</v>
      </c>
      <c r="F113" s="20" t="s">
        <v>44</v>
      </c>
      <c r="G113" s="16" t="s">
        <v>44</v>
      </c>
      <c r="H113" s="16" t="s">
        <v>44</v>
      </c>
      <c r="I113" s="16" t="s">
        <v>44</v>
      </c>
      <c r="J113" s="16" t="s">
        <v>44</v>
      </c>
      <c r="K113" s="16" t="s">
        <v>44</v>
      </c>
      <c r="L113" s="16" t="s">
        <v>44</v>
      </c>
      <c r="M113" s="16" t="s">
        <v>44</v>
      </c>
      <c r="N113" s="16" t="s">
        <v>44</v>
      </c>
      <c r="O113" s="16" t="s">
        <v>44</v>
      </c>
      <c r="P113" s="22"/>
      <c r="Q113" s="87">
        <f>IF(P113="DA",IF(2025-YEAR(F108)&lt;=9,10,IF(2025-YEAR(F108)&gt;9,IF(2025-YEAR(F108)&lt;=15,10*(1-((2025-YEAR(F108))-9)*0.15),0))),0)</f>
        <v>0</v>
      </c>
    </row>
    <row r="114" spans="1:17" x14ac:dyDescent="0.2">
      <c r="A114" s="110"/>
      <c r="B114" s="27"/>
      <c r="C114" s="31" t="s">
        <v>63</v>
      </c>
      <c r="D114" s="19" t="s">
        <v>44</v>
      </c>
      <c r="E114" s="16" t="s">
        <v>44</v>
      </c>
      <c r="F114" s="20" t="s">
        <v>44</v>
      </c>
      <c r="G114" s="16" t="s">
        <v>44</v>
      </c>
      <c r="H114" s="16" t="s">
        <v>44</v>
      </c>
      <c r="I114" s="16" t="s">
        <v>44</v>
      </c>
      <c r="J114" s="16" t="s">
        <v>44</v>
      </c>
      <c r="K114" s="16" t="s">
        <v>44</v>
      </c>
      <c r="L114" s="16" t="s">
        <v>44</v>
      </c>
      <c r="M114" s="16" t="s">
        <v>44</v>
      </c>
      <c r="N114" s="16" t="s">
        <v>44</v>
      </c>
      <c r="O114" s="16" t="s">
        <v>44</v>
      </c>
      <c r="P114" s="22"/>
      <c r="Q114" s="87">
        <f>IF(P114="DA",IF(2025-YEAR(F108)&lt;=9,10,IF(2025-YEAR(F108)&gt;9,IF(2025-YEAR(F108)&lt;=15,10*(1-((2025-YEAR(F108))-9)*0.15),0))),0)</f>
        <v>0</v>
      </c>
    </row>
    <row r="115" spans="1:17" ht="29.25" customHeight="1" x14ac:dyDescent="0.2">
      <c r="A115" s="110"/>
      <c r="B115" s="27"/>
      <c r="C115" s="31" t="s">
        <v>64</v>
      </c>
      <c r="D115" s="19" t="s">
        <v>44</v>
      </c>
      <c r="E115" s="16" t="s">
        <v>44</v>
      </c>
      <c r="F115" s="20" t="s">
        <v>44</v>
      </c>
      <c r="G115" s="16" t="s">
        <v>44</v>
      </c>
      <c r="H115" s="16" t="s">
        <v>44</v>
      </c>
      <c r="I115" s="16" t="s">
        <v>44</v>
      </c>
      <c r="J115" s="16" t="s">
        <v>44</v>
      </c>
      <c r="K115" s="16" t="s">
        <v>44</v>
      </c>
      <c r="L115" s="16" t="s">
        <v>44</v>
      </c>
      <c r="M115" s="16" t="s">
        <v>44</v>
      </c>
      <c r="N115" s="16" t="s">
        <v>44</v>
      </c>
      <c r="O115" s="16" t="s">
        <v>44</v>
      </c>
      <c r="P115" s="22"/>
      <c r="Q115" s="87">
        <f>IF(P115="DA",IF(2025-YEAR(F108)&lt;=9,10,IF(2025-YEAR(F108)&gt;9,IF(2025-YEAR(F108)&lt;=15,10*(1-((2025-YEAR(F108))-9)*0.15),0))),0)</f>
        <v>0</v>
      </c>
    </row>
    <row r="116" spans="1:17" ht="25.5" x14ac:dyDescent="0.2">
      <c r="A116" s="110"/>
      <c r="B116" s="27"/>
      <c r="C116" s="31" t="s">
        <v>65</v>
      </c>
      <c r="D116" s="19" t="s">
        <v>44</v>
      </c>
      <c r="E116" s="16" t="s">
        <v>44</v>
      </c>
      <c r="F116" s="20" t="s">
        <v>44</v>
      </c>
      <c r="G116" s="16" t="s">
        <v>44</v>
      </c>
      <c r="H116" s="16" t="s">
        <v>44</v>
      </c>
      <c r="I116" s="16" t="s">
        <v>44</v>
      </c>
      <c r="J116" s="16" t="s">
        <v>44</v>
      </c>
      <c r="K116" s="16" t="s">
        <v>44</v>
      </c>
      <c r="L116" s="16" t="s">
        <v>44</v>
      </c>
      <c r="M116" s="16" t="s">
        <v>44</v>
      </c>
      <c r="N116" s="16" t="s">
        <v>44</v>
      </c>
      <c r="O116" s="16" t="s">
        <v>44</v>
      </c>
      <c r="P116" s="22"/>
      <c r="Q116" s="87">
        <f>IF(P116="DA",IF(2025-YEAR(F108)&lt;=9,10,IF(2025-YEAR(F108)&gt;9,IF(2025-YEAR(F108)&lt;=15,10*(1-((2025-YEAR(F108))-9)*0.15),0))),0)</f>
        <v>0</v>
      </c>
    </row>
    <row r="117" spans="1:17" ht="25.5" x14ac:dyDescent="0.2">
      <c r="A117" s="110"/>
      <c r="B117" s="27"/>
      <c r="C117" s="31" t="s">
        <v>66</v>
      </c>
      <c r="D117" s="19" t="s">
        <v>44</v>
      </c>
      <c r="E117" s="16" t="s">
        <v>44</v>
      </c>
      <c r="F117" s="20" t="s">
        <v>44</v>
      </c>
      <c r="G117" s="16" t="s">
        <v>44</v>
      </c>
      <c r="H117" s="16" t="s">
        <v>44</v>
      </c>
      <c r="I117" s="16" t="s">
        <v>44</v>
      </c>
      <c r="J117" s="16" t="s">
        <v>44</v>
      </c>
      <c r="K117" s="16" t="s">
        <v>44</v>
      </c>
      <c r="L117" s="16" t="s">
        <v>44</v>
      </c>
      <c r="M117" s="16" t="s">
        <v>44</v>
      </c>
      <c r="N117" s="16" t="s">
        <v>44</v>
      </c>
      <c r="O117" s="16" t="s">
        <v>44</v>
      </c>
      <c r="P117" s="22"/>
      <c r="Q117" s="87">
        <f>IF(P117="DA",IF(2025-YEAR(F108)&lt;=9,10,IF(2025-YEAR(F108)&gt;9,IF(2025-YEAR(F108)&lt;=15,10*(1-((2025-YEAR(F108))-9)*0.15),0))),0)</f>
        <v>0</v>
      </c>
    </row>
    <row r="118" spans="1:17" x14ac:dyDescent="0.2">
      <c r="A118" s="110"/>
      <c r="B118" s="27"/>
      <c r="C118" s="11" t="s">
        <v>55</v>
      </c>
      <c r="D118" s="19" t="s">
        <v>44</v>
      </c>
      <c r="E118" s="16" t="s">
        <v>44</v>
      </c>
      <c r="F118" s="20" t="s">
        <v>44</v>
      </c>
      <c r="G118" s="16" t="s">
        <v>44</v>
      </c>
      <c r="H118" s="16" t="s">
        <v>44</v>
      </c>
      <c r="I118" s="16" t="s">
        <v>44</v>
      </c>
      <c r="J118" s="16" t="s">
        <v>44</v>
      </c>
      <c r="K118" s="16" t="s">
        <v>44</v>
      </c>
      <c r="L118" s="16" t="s">
        <v>44</v>
      </c>
      <c r="M118" s="16" t="s">
        <v>44</v>
      </c>
      <c r="N118" s="16" t="s">
        <v>44</v>
      </c>
      <c r="O118" s="16" t="s">
        <v>44</v>
      </c>
      <c r="P118" s="22"/>
      <c r="Q118" s="87">
        <f>IF(P118="DA",IF(2025-YEAR(F108)&lt;=9,5,IF(2025-YEAR(F108)&gt;9,IF(2025-YEAR(F108)&lt;=15,5*(1-((2025-YEAR(F108))-9)*0.15),0))),0)</f>
        <v>0</v>
      </c>
    </row>
    <row r="119" spans="1:17" x14ac:dyDescent="0.2">
      <c r="A119" s="110"/>
      <c r="B119" s="27"/>
      <c r="C119" s="18" t="s">
        <v>56</v>
      </c>
      <c r="D119" s="19" t="s">
        <v>44</v>
      </c>
      <c r="E119" s="16" t="s">
        <v>44</v>
      </c>
      <c r="F119" s="20" t="s">
        <v>44</v>
      </c>
      <c r="G119" s="16" t="s">
        <v>44</v>
      </c>
      <c r="H119" s="16" t="s">
        <v>44</v>
      </c>
      <c r="I119" s="16" t="s">
        <v>44</v>
      </c>
      <c r="J119" s="16" t="s">
        <v>44</v>
      </c>
      <c r="K119" s="16" t="s">
        <v>44</v>
      </c>
      <c r="L119" s="16" t="s">
        <v>44</v>
      </c>
      <c r="M119" s="16" t="s">
        <v>44</v>
      </c>
      <c r="N119" s="16" t="s">
        <v>44</v>
      </c>
      <c r="O119" s="16" t="s">
        <v>44</v>
      </c>
      <c r="P119" s="22"/>
      <c r="Q119" s="87">
        <f>IF(P119="DA",IF(2025-YEAR(F108)&lt;=9,1,IF(2025-YEAR(F108)&gt;9,IF(2025-YEAR(F108)&lt;=15,1*(1-((2025-YEAR(F108))-9)*0.15),0))),0)</f>
        <v>0</v>
      </c>
    </row>
    <row r="120" spans="1:17" x14ac:dyDescent="0.2">
      <c r="A120" s="110"/>
      <c r="B120" s="27"/>
      <c r="C120" s="18" t="s">
        <v>57</v>
      </c>
      <c r="D120" s="19" t="s">
        <v>44</v>
      </c>
      <c r="E120" s="16" t="s">
        <v>44</v>
      </c>
      <c r="F120" s="20" t="s">
        <v>44</v>
      </c>
      <c r="G120" s="16" t="s">
        <v>44</v>
      </c>
      <c r="H120" s="16" t="s">
        <v>44</v>
      </c>
      <c r="I120" s="16" t="s">
        <v>44</v>
      </c>
      <c r="J120" s="16" t="s">
        <v>44</v>
      </c>
      <c r="K120" s="16" t="s">
        <v>44</v>
      </c>
      <c r="L120" s="16" t="s">
        <v>44</v>
      </c>
      <c r="M120" s="16" t="s">
        <v>44</v>
      </c>
      <c r="N120" s="16" t="s">
        <v>44</v>
      </c>
      <c r="O120" s="16" t="s">
        <v>44</v>
      </c>
      <c r="P120" s="22"/>
      <c r="Q120" s="87">
        <f>IF(P120="DA",IF(2025-YEAR(F108)&lt;=9,15,IF(2025-YEAR(F108)&gt;9,IF(2025-YEAR(F108)&lt;=15,15*(1-((2025-YEAR(F108))-9)*0.15),0))),0)</f>
        <v>0</v>
      </c>
    </row>
    <row r="121" spans="1:17" ht="25.5" x14ac:dyDescent="0.2">
      <c r="A121" s="111"/>
      <c r="B121" s="27"/>
      <c r="C121" s="31" t="s">
        <v>116</v>
      </c>
      <c r="D121" s="19" t="s">
        <v>44</v>
      </c>
      <c r="E121" s="16" t="s">
        <v>44</v>
      </c>
      <c r="F121" s="20" t="s">
        <v>44</v>
      </c>
      <c r="G121" s="16" t="s">
        <v>44</v>
      </c>
      <c r="H121" s="16" t="s">
        <v>44</v>
      </c>
      <c r="I121" s="16" t="s">
        <v>44</v>
      </c>
      <c r="J121" s="16" t="s">
        <v>44</v>
      </c>
      <c r="K121" s="16" t="s">
        <v>44</v>
      </c>
      <c r="L121" s="16" t="s">
        <v>44</v>
      </c>
      <c r="M121" s="16" t="s">
        <v>44</v>
      </c>
      <c r="N121" s="16" t="s">
        <v>44</v>
      </c>
      <c r="O121" s="16" t="s">
        <v>44</v>
      </c>
      <c r="P121" s="22"/>
      <c r="Q121" s="87">
        <f>IF(P121="DA",IF(2025-YEAR(F108)&lt;=9,20,IF(2025-YEAR(F108)&gt;9,IF(2025-YEAR(F108)&lt;=15,20*(1-((2025-YEAR(F108))-9)*0.15),0))),0)</f>
        <v>0</v>
      </c>
    </row>
    <row r="122" spans="1:17" ht="38.25" x14ac:dyDescent="0.2">
      <c r="A122" s="109">
        <v>17</v>
      </c>
      <c r="B122" s="10" t="s">
        <v>191</v>
      </c>
      <c r="C122" s="30" t="s">
        <v>44</v>
      </c>
      <c r="D122" s="12"/>
      <c r="E122" s="13"/>
      <c r="F122" s="14"/>
      <c r="G122" s="15"/>
      <c r="H122" s="13"/>
      <c r="I122" s="14"/>
      <c r="J122" s="24"/>
      <c r="K122" s="24"/>
      <c r="L122" s="77"/>
      <c r="M122" s="77"/>
      <c r="N122" s="22"/>
      <c r="O122" s="22"/>
      <c r="P122" s="16" t="s">
        <v>44</v>
      </c>
      <c r="Q122" s="87">
        <f>IF(L122="DA",IF(M122="DA",IF(2025-YEAR(F122)&lt;=9,100+SUM(Q123:Q135),IF(2025-YEAR(F122)&gt;9,IF(2025-YEAR(F122)&lt;=15,SUM(Q123:Q135)+100*(1-((2025-YEAR(F122))-9)*0.15),0)))),0)</f>
        <v>0</v>
      </c>
    </row>
    <row r="123" spans="1:17" x14ac:dyDescent="0.2">
      <c r="A123" s="110"/>
      <c r="B123" s="27"/>
      <c r="C123" s="31" t="s">
        <v>58</v>
      </c>
      <c r="D123" s="19" t="s">
        <v>44</v>
      </c>
      <c r="E123" s="16" t="s">
        <v>44</v>
      </c>
      <c r="F123" s="20" t="s">
        <v>44</v>
      </c>
      <c r="G123" s="16" t="s">
        <v>44</v>
      </c>
      <c r="H123" s="16" t="s">
        <v>44</v>
      </c>
      <c r="I123" s="16" t="s">
        <v>44</v>
      </c>
      <c r="J123" s="16" t="s">
        <v>44</v>
      </c>
      <c r="K123" s="16" t="s">
        <v>44</v>
      </c>
      <c r="L123" s="16" t="s">
        <v>44</v>
      </c>
      <c r="M123" s="16" t="s">
        <v>44</v>
      </c>
      <c r="N123" s="16" t="s">
        <v>44</v>
      </c>
      <c r="O123" s="16" t="s">
        <v>44</v>
      </c>
      <c r="P123" s="22"/>
      <c r="Q123" s="87">
        <f>IF(2025-YEAR(F122)&lt;=9,20*P123,IF(2025-YEAR(F122)&gt;9,IF(2025-YEAR(F122)&lt;=15,20*P123*(1-((2025-YEAR(F122))-9)*0.15),0)))</f>
        <v>0</v>
      </c>
    </row>
    <row r="124" spans="1:17" ht="25.5" x14ac:dyDescent="0.2">
      <c r="A124" s="110"/>
      <c r="B124" s="27"/>
      <c r="C124" s="31" t="s">
        <v>59</v>
      </c>
      <c r="D124" s="19" t="s">
        <v>44</v>
      </c>
      <c r="E124" s="16" t="s">
        <v>44</v>
      </c>
      <c r="F124" s="20" t="s">
        <v>44</v>
      </c>
      <c r="G124" s="16" t="s">
        <v>44</v>
      </c>
      <c r="H124" s="16" t="s">
        <v>44</v>
      </c>
      <c r="I124" s="16" t="s">
        <v>44</v>
      </c>
      <c r="J124" s="16" t="s">
        <v>44</v>
      </c>
      <c r="K124" s="16" t="s">
        <v>44</v>
      </c>
      <c r="L124" s="16" t="s">
        <v>44</v>
      </c>
      <c r="M124" s="16" t="s">
        <v>44</v>
      </c>
      <c r="N124" s="16" t="s">
        <v>44</v>
      </c>
      <c r="O124" s="16" t="s">
        <v>44</v>
      </c>
      <c r="P124" s="22"/>
      <c r="Q124" s="87">
        <f>IF(P124="DA",IF(2025-YEAR(F122)&lt;=9,10,IF(2025-YEAR(F122)&gt;9,IF(2025-YEAR(F122)&lt;=15,10*(1-((2025-YEAR(F122))-9)*0.15),0))),0)</f>
        <v>0</v>
      </c>
    </row>
    <row r="125" spans="1:17" x14ac:dyDescent="0.2">
      <c r="A125" s="110"/>
      <c r="B125" s="27"/>
      <c r="C125" s="31" t="s">
        <v>60</v>
      </c>
      <c r="D125" s="19" t="s">
        <v>44</v>
      </c>
      <c r="E125" s="16" t="s">
        <v>44</v>
      </c>
      <c r="F125" s="20" t="s">
        <v>44</v>
      </c>
      <c r="G125" s="25" t="s">
        <v>44</v>
      </c>
      <c r="H125" s="16" t="s">
        <v>44</v>
      </c>
      <c r="I125" s="16" t="s">
        <v>44</v>
      </c>
      <c r="J125" s="16" t="s">
        <v>44</v>
      </c>
      <c r="K125" s="16" t="s">
        <v>44</v>
      </c>
      <c r="L125" s="16" t="s">
        <v>44</v>
      </c>
      <c r="M125" s="16" t="s">
        <v>44</v>
      </c>
      <c r="N125" s="16" t="s">
        <v>44</v>
      </c>
      <c r="O125" s="16" t="s">
        <v>44</v>
      </c>
      <c r="P125" s="22"/>
      <c r="Q125" s="87">
        <f>IF(P125="DA",IF(2025-YEAR(F122)&lt;=9,10,IF(2025-YEAR(F122)&gt;9,IF(2025-YEAR(F122)&lt;=15,10*(1-((2025-YEAR(F122))-9)*0.15),0))),0)</f>
        <v>0</v>
      </c>
    </row>
    <row r="126" spans="1:17" ht="25.5" x14ac:dyDescent="0.2">
      <c r="A126" s="110"/>
      <c r="B126" s="27"/>
      <c r="C126" s="31" t="s">
        <v>61</v>
      </c>
      <c r="D126" s="19" t="s">
        <v>44</v>
      </c>
      <c r="E126" s="16" t="s">
        <v>44</v>
      </c>
      <c r="F126" s="20" t="s">
        <v>44</v>
      </c>
      <c r="G126" s="16" t="s">
        <v>44</v>
      </c>
      <c r="H126" s="16" t="s">
        <v>44</v>
      </c>
      <c r="I126" s="16" t="s">
        <v>44</v>
      </c>
      <c r="J126" s="16" t="s">
        <v>44</v>
      </c>
      <c r="K126" s="16" t="s">
        <v>44</v>
      </c>
      <c r="L126" s="16" t="s">
        <v>44</v>
      </c>
      <c r="M126" s="16" t="s">
        <v>44</v>
      </c>
      <c r="N126" s="16" t="s">
        <v>44</v>
      </c>
      <c r="O126" s="16" t="s">
        <v>44</v>
      </c>
      <c r="P126" s="22"/>
      <c r="Q126" s="87">
        <f>IF(P126="DA",IF(2025-YEAR(F122)&lt;=9,10,IF(2025-YEAR(F122)&gt;9,IF(2025-YEAR(F122)&lt;=15,10*(1-((2025-YEAR(F122))-9)*0.15),0))),0)</f>
        <v>0</v>
      </c>
    </row>
    <row r="127" spans="1:17" ht="25.5" x14ac:dyDescent="0.2">
      <c r="A127" s="110"/>
      <c r="B127" s="27"/>
      <c r="C127" s="31" t="s">
        <v>62</v>
      </c>
      <c r="D127" s="19" t="s">
        <v>44</v>
      </c>
      <c r="E127" s="16" t="s">
        <v>44</v>
      </c>
      <c r="F127" s="20" t="s">
        <v>44</v>
      </c>
      <c r="G127" s="16" t="s">
        <v>44</v>
      </c>
      <c r="H127" s="16" t="s">
        <v>44</v>
      </c>
      <c r="I127" s="16" t="s">
        <v>44</v>
      </c>
      <c r="J127" s="16" t="s">
        <v>44</v>
      </c>
      <c r="K127" s="16" t="s">
        <v>44</v>
      </c>
      <c r="L127" s="16" t="s">
        <v>44</v>
      </c>
      <c r="M127" s="16" t="s">
        <v>44</v>
      </c>
      <c r="N127" s="16" t="s">
        <v>44</v>
      </c>
      <c r="O127" s="16" t="s">
        <v>44</v>
      </c>
      <c r="P127" s="22"/>
      <c r="Q127" s="87">
        <f>IF(P127="DA",IF(2025-YEAR(F122)&lt;=9,10,IF(2025-YEAR(F122)&gt;9,IF(2025-YEAR(F122)&lt;=15,10*(1-((2025-YEAR(F122))-9)*0.15),0))),0)</f>
        <v>0</v>
      </c>
    </row>
    <row r="128" spans="1:17" x14ac:dyDescent="0.2">
      <c r="A128" s="110"/>
      <c r="B128" s="27"/>
      <c r="C128" s="31" t="s">
        <v>63</v>
      </c>
      <c r="D128" s="19" t="s">
        <v>44</v>
      </c>
      <c r="E128" s="16" t="s">
        <v>44</v>
      </c>
      <c r="F128" s="20" t="s">
        <v>44</v>
      </c>
      <c r="G128" s="16" t="s">
        <v>44</v>
      </c>
      <c r="H128" s="16" t="s">
        <v>44</v>
      </c>
      <c r="I128" s="16" t="s">
        <v>44</v>
      </c>
      <c r="J128" s="16" t="s">
        <v>44</v>
      </c>
      <c r="K128" s="16" t="s">
        <v>44</v>
      </c>
      <c r="L128" s="16" t="s">
        <v>44</v>
      </c>
      <c r="M128" s="16" t="s">
        <v>44</v>
      </c>
      <c r="N128" s="16" t="s">
        <v>44</v>
      </c>
      <c r="O128" s="16" t="s">
        <v>44</v>
      </c>
      <c r="P128" s="22"/>
      <c r="Q128" s="87">
        <f>IF(P128="DA",IF(2025-YEAR(F122)&lt;=9,10,IF(2025-YEAR(F122)&gt;9,IF(2025-YEAR(F122)&lt;=15,10*(1-((2025-YEAR(F122))-9)*0.15),0))),0)</f>
        <v>0</v>
      </c>
    </row>
    <row r="129" spans="1:17" ht="29.25" customHeight="1" x14ac:dyDescent="0.2">
      <c r="A129" s="110"/>
      <c r="B129" s="27"/>
      <c r="C129" s="31" t="s">
        <v>64</v>
      </c>
      <c r="D129" s="19" t="s">
        <v>44</v>
      </c>
      <c r="E129" s="16" t="s">
        <v>44</v>
      </c>
      <c r="F129" s="20" t="s">
        <v>44</v>
      </c>
      <c r="G129" s="16" t="s">
        <v>44</v>
      </c>
      <c r="H129" s="16" t="s">
        <v>44</v>
      </c>
      <c r="I129" s="16" t="s">
        <v>44</v>
      </c>
      <c r="J129" s="16" t="s">
        <v>44</v>
      </c>
      <c r="K129" s="16" t="s">
        <v>44</v>
      </c>
      <c r="L129" s="16" t="s">
        <v>44</v>
      </c>
      <c r="M129" s="16" t="s">
        <v>44</v>
      </c>
      <c r="N129" s="16" t="s">
        <v>44</v>
      </c>
      <c r="O129" s="16" t="s">
        <v>44</v>
      </c>
      <c r="P129" s="22"/>
      <c r="Q129" s="87">
        <f>IF(P129="DA",IF(2025-YEAR(F122)&lt;=9,10,IF(2025-YEAR(F122)&gt;9,IF(2025-YEAR(F122)&lt;=15,10*(1-((2025-YEAR(F122))-9)*0.15),0))),0)</f>
        <v>0</v>
      </c>
    </row>
    <row r="130" spans="1:17" ht="25.5" x14ac:dyDescent="0.2">
      <c r="A130" s="110"/>
      <c r="B130" s="27"/>
      <c r="C130" s="31" t="s">
        <v>65</v>
      </c>
      <c r="D130" s="19" t="s">
        <v>44</v>
      </c>
      <c r="E130" s="16" t="s">
        <v>44</v>
      </c>
      <c r="F130" s="20" t="s">
        <v>44</v>
      </c>
      <c r="G130" s="16" t="s">
        <v>44</v>
      </c>
      <c r="H130" s="16" t="s">
        <v>44</v>
      </c>
      <c r="I130" s="16" t="s">
        <v>44</v>
      </c>
      <c r="J130" s="16" t="s">
        <v>44</v>
      </c>
      <c r="K130" s="16" t="s">
        <v>44</v>
      </c>
      <c r="L130" s="16" t="s">
        <v>44</v>
      </c>
      <c r="M130" s="16" t="s">
        <v>44</v>
      </c>
      <c r="N130" s="16" t="s">
        <v>44</v>
      </c>
      <c r="O130" s="16" t="s">
        <v>44</v>
      </c>
      <c r="P130" s="22"/>
      <c r="Q130" s="87">
        <f>IF(P130="DA",IF(2025-YEAR(F122)&lt;=9,10,IF(2025-YEAR(F122)&gt;9,IF(2025-YEAR(F122)&lt;=15,10*(1-((2025-YEAR(F122))-9)*0.15),0))),0)</f>
        <v>0</v>
      </c>
    </row>
    <row r="131" spans="1:17" ht="25.5" x14ac:dyDescent="0.2">
      <c r="A131" s="110"/>
      <c r="B131" s="27"/>
      <c r="C131" s="31" t="s">
        <v>66</v>
      </c>
      <c r="D131" s="19" t="s">
        <v>44</v>
      </c>
      <c r="E131" s="16" t="s">
        <v>44</v>
      </c>
      <c r="F131" s="20" t="s">
        <v>44</v>
      </c>
      <c r="G131" s="16" t="s">
        <v>44</v>
      </c>
      <c r="H131" s="16" t="s">
        <v>44</v>
      </c>
      <c r="I131" s="16" t="s">
        <v>44</v>
      </c>
      <c r="J131" s="16" t="s">
        <v>44</v>
      </c>
      <c r="K131" s="16" t="s">
        <v>44</v>
      </c>
      <c r="L131" s="16" t="s">
        <v>44</v>
      </c>
      <c r="M131" s="16" t="s">
        <v>44</v>
      </c>
      <c r="N131" s="16" t="s">
        <v>44</v>
      </c>
      <c r="O131" s="16" t="s">
        <v>44</v>
      </c>
      <c r="P131" s="22"/>
      <c r="Q131" s="87">
        <f>IF(P131="DA",IF(2025-YEAR(F122)&lt;=9,10,IF(2025-YEAR(F122)&gt;9,IF(2025-YEAR(F122)&lt;=15,10*(1-((2025-YEAR(F122))-9)*0.15),0))),0)</f>
        <v>0</v>
      </c>
    </row>
    <row r="132" spans="1:17" x14ac:dyDescent="0.2">
      <c r="A132" s="110"/>
      <c r="B132" s="27"/>
      <c r="C132" s="11" t="s">
        <v>55</v>
      </c>
      <c r="D132" s="19" t="s">
        <v>44</v>
      </c>
      <c r="E132" s="16" t="s">
        <v>44</v>
      </c>
      <c r="F132" s="20" t="s">
        <v>44</v>
      </c>
      <c r="G132" s="16" t="s">
        <v>44</v>
      </c>
      <c r="H132" s="16" t="s">
        <v>44</v>
      </c>
      <c r="I132" s="16" t="s">
        <v>44</v>
      </c>
      <c r="J132" s="16" t="s">
        <v>44</v>
      </c>
      <c r="K132" s="16" t="s">
        <v>44</v>
      </c>
      <c r="L132" s="16" t="s">
        <v>44</v>
      </c>
      <c r="M132" s="16" t="s">
        <v>44</v>
      </c>
      <c r="N132" s="16" t="s">
        <v>44</v>
      </c>
      <c r="O132" s="16" t="s">
        <v>44</v>
      </c>
      <c r="P132" s="22"/>
      <c r="Q132" s="87">
        <f>IF(P132="DA",IF(2025-YEAR(F122)&lt;=9,5,IF(2025-YEAR(F122)&gt;9,IF(2025-YEAR(F122)&lt;=15,5*(1-((2025-YEAR(F122))-9)*0.15),0))),0)</f>
        <v>0</v>
      </c>
    </row>
    <row r="133" spans="1:17" x14ac:dyDescent="0.2">
      <c r="A133" s="110"/>
      <c r="B133" s="27"/>
      <c r="C133" s="18" t="s">
        <v>56</v>
      </c>
      <c r="D133" s="19" t="s">
        <v>44</v>
      </c>
      <c r="E133" s="16" t="s">
        <v>44</v>
      </c>
      <c r="F133" s="20" t="s">
        <v>44</v>
      </c>
      <c r="G133" s="16" t="s">
        <v>44</v>
      </c>
      <c r="H133" s="16" t="s">
        <v>44</v>
      </c>
      <c r="I133" s="16" t="s">
        <v>44</v>
      </c>
      <c r="J133" s="16" t="s">
        <v>44</v>
      </c>
      <c r="K133" s="16" t="s">
        <v>44</v>
      </c>
      <c r="L133" s="16" t="s">
        <v>44</v>
      </c>
      <c r="M133" s="16" t="s">
        <v>44</v>
      </c>
      <c r="N133" s="16" t="s">
        <v>44</v>
      </c>
      <c r="O133" s="16" t="s">
        <v>44</v>
      </c>
      <c r="P133" s="22"/>
      <c r="Q133" s="87">
        <f>IF(P133="DA",IF(2025-YEAR(F122)&lt;=9,1,IF(2025-YEAR(F122)&gt;9,IF(2025-YEAR(F122)&lt;=15,1*(1-((2025-YEAR(F122))-9)*0.15),0))),0)</f>
        <v>0</v>
      </c>
    </row>
    <row r="134" spans="1:17" x14ac:dyDescent="0.2">
      <c r="A134" s="110"/>
      <c r="B134" s="27"/>
      <c r="C134" s="18" t="s">
        <v>57</v>
      </c>
      <c r="D134" s="19" t="s">
        <v>44</v>
      </c>
      <c r="E134" s="16" t="s">
        <v>44</v>
      </c>
      <c r="F134" s="20" t="s">
        <v>44</v>
      </c>
      <c r="G134" s="16" t="s">
        <v>44</v>
      </c>
      <c r="H134" s="16" t="s">
        <v>44</v>
      </c>
      <c r="I134" s="16" t="s">
        <v>44</v>
      </c>
      <c r="J134" s="16" t="s">
        <v>44</v>
      </c>
      <c r="K134" s="16" t="s">
        <v>44</v>
      </c>
      <c r="L134" s="16" t="s">
        <v>44</v>
      </c>
      <c r="M134" s="16" t="s">
        <v>44</v>
      </c>
      <c r="N134" s="16" t="s">
        <v>44</v>
      </c>
      <c r="O134" s="16" t="s">
        <v>44</v>
      </c>
      <c r="P134" s="22"/>
      <c r="Q134" s="87">
        <f>IF(P134="DA",IF(2025-YEAR(F122)&lt;=9,15,IF(2025-YEAR(F122)&gt;9,IF(2025-YEAR(F122)&lt;=15,15*(1-((2025-YEAR(F122))-9)*0.15),0))),0)</f>
        <v>0</v>
      </c>
    </row>
    <row r="135" spans="1:17" ht="25.5" x14ac:dyDescent="0.2">
      <c r="A135" s="111"/>
      <c r="B135" s="27"/>
      <c r="C135" s="31" t="s">
        <v>116</v>
      </c>
      <c r="D135" s="19" t="s">
        <v>44</v>
      </c>
      <c r="E135" s="16" t="s">
        <v>44</v>
      </c>
      <c r="F135" s="20" t="s">
        <v>44</v>
      </c>
      <c r="G135" s="16" t="s">
        <v>44</v>
      </c>
      <c r="H135" s="16" t="s">
        <v>44</v>
      </c>
      <c r="I135" s="16" t="s">
        <v>44</v>
      </c>
      <c r="J135" s="16" t="s">
        <v>44</v>
      </c>
      <c r="K135" s="16" t="s">
        <v>44</v>
      </c>
      <c r="L135" s="16" t="s">
        <v>44</v>
      </c>
      <c r="M135" s="16" t="s">
        <v>44</v>
      </c>
      <c r="N135" s="16" t="s">
        <v>44</v>
      </c>
      <c r="O135" s="16" t="s">
        <v>44</v>
      </c>
      <c r="P135" s="22"/>
      <c r="Q135" s="87">
        <f>IF(P135="DA",IF(2025-YEAR(F122)&lt;=9,20,IF(2025-YEAR(F122)&gt;9,IF(2025-YEAR(F122)&lt;=15,20*(1-((2025-YEAR(F122))-9)*0.15),0))),0)</f>
        <v>0</v>
      </c>
    </row>
    <row r="136" spans="1:17" ht="38.25" x14ac:dyDescent="0.2">
      <c r="A136" s="109">
        <v>17</v>
      </c>
      <c r="B136" s="10" t="s">
        <v>192</v>
      </c>
      <c r="C136" s="30" t="s">
        <v>44</v>
      </c>
      <c r="D136" s="12"/>
      <c r="E136" s="13"/>
      <c r="F136" s="14"/>
      <c r="G136" s="15"/>
      <c r="H136" s="13"/>
      <c r="I136" s="14"/>
      <c r="J136" s="24"/>
      <c r="K136" s="24"/>
      <c r="L136" s="77"/>
      <c r="M136" s="77"/>
      <c r="N136" s="22"/>
      <c r="O136" s="22"/>
      <c r="P136" s="16" t="s">
        <v>44</v>
      </c>
      <c r="Q136" s="87">
        <f>IF(L136="DA",IF(M136="DA",IF(2025-YEAR(F136)&lt;=9,150+SUM(Q137:Q149),IF(2025-YEAR(F136)&gt;9,IF(2025-YEAR(F136)&lt;=15,SUM(Q137:Q149)+150*(1-((2025-YEAR(F136))-9)*0.15),0)))),0)</f>
        <v>0</v>
      </c>
    </row>
    <row r="137" spans="1:17" x14ac:dyDescent="0.2">
      <c r="A137" s="110"/>
      <c r="B137" s="27"/>
      <c r="C137" s="31" t="s">
        <v>58</v>
      </c>
      <c r="D137" s="19" t="s">
        <v>44</v>
      </c>
      <c r="E137" s="16" t="s">
        <v>44</v>
      </c>
      <c r="F137" s="20" t="s">
        <v>44</v>
      </c>
      <c r="G137" s="16" t="s">
        <v>44</v>
      </c>
      <c r="H137" s="16" t="s">
        <v>44</v>
      </c>
      <c r="I137" s="16" t="s">
        <v>44</v>
      </c>
      <c r="J137" s="16" t="s">
        <v>44</v>
      </c>
      <c r="K137" s="16" t="s">
        <v>44</v>
      </c>
      <c r="L137" s="16" t="s">
        <v>44</v>
      </c>
      <c r="M137" s="16" t="s">
        <v>44</v>
      </c>
      <c r="N137" s="16" t="s">
        <v>44</v>
      </c>
      <c r="O137" s="16" t="s">
        <v>44</v>
      </c>
      <c r="P137" s="22"/>
      <c r="Q137" s="87">
        <f>IF(2025-YEAR(F136)&lt;=9,20*P137,IF(2025-YEAR(F136)&gt;9,IF(2025-YEAR(F136)&lt;=15,20*P137*(1-((2025-YEAR(F136))-9)*0.15),0)))</f>
        <v>0</v>
      </c>
    </row>
    <row r="138" spans="1:17" ht="25.5" x14ac:dyDescent="0.2">
      <c r="A138" s="110"/>
      <c r="B138" s="27"/>
      <c r="C138" s="31" t="s">
        <v>59</v>
      </c>
      <c r="D138" s="19" t="s">
        <v>44</v>
      </c>
      <c r="E138" s="16" t="s">
        <v>44</v>
      </c>
      <c r="F138" s="20" t="s">
        <v>44</v>
      </c>
      <c r="G138" s="16" t="s">
        <v>44</v>
      </c>
      <c r="H138" s="16" t="s">
        <v>44</v>
      </c>
      <c r="I138" s="16" t="s">
        <v>44</v>
      </c>
      <c r="J138" s="16" t="s">
        <v>44</v>
      </c>
      <c r="K138" s="16" t="s">
        <v>44</v>
      </c>
      <c r="L138" s="16" t="s">
        <v>44</v>
      </c>
      <c r="M138" s="16" t="s">
        <v>44</v>
      </c>
      <c r="N138" s="16" t="s">
        <v>44</v>
      </c>
      <c r="O138" s="16" t="s">
        <v>44</v>
      </c>
      <c r="P138" s="22"/>
      <c r="Q138" s="87">
        <f>IF(P138="DA",IF(2025-YEAR(F136)&lt;=9,10,IF(2025-YEAR(F136)&gt;9,IF(2025-YEAR(F136)&lt;=15,10*(1-((2025-YEAR(F136))-9)*0.15),0))),0)</f>
        <v>0</v>
      </c>
    </row>
    <row r="139" spans="1:17" x14ac:dyDescent="0.2">
      <c r="A139" s="110"/>
      <c r="B139" s="27"/>
      <c r="C139" s="31" t="s">
        <v>60</v>
      </c>
      <c r="D139" s="19" t="s">
        <v>44</v>
      </c>
      <c r="E139" s="16" t="s">
        <v>44</v>
      </c>
      <c r="F139" s="20" t="s">
        <v>44</v>
      </c>
      <c r="G139" s="25" t="s">
        <v>44</v>
      </c>
      <c r="H139" s="16" t="s">
        <v>44</v>
      </c>
      <c r="I139" s="16" t="s">
        <v>44</v>
      </c>
      <c r="J139" s="16" t="s">
        <v>44</v>
      </c>
      <c r="K139" s="16" t="s">
        <v>44</v>
      </c>
      <c r="L139" s="16" t="s">
        <v>44</v>
      </c>
      <c r="M139" s="16" t="s">
        <v>44</v>
      </c>
      <c r="N139" s="16" t="s">
        <v>44</v>
      </c>
      <c r="O139" s="16" t="s">
        <v>44</v>
      </c>
      <c r="P139" s="22"/>
      <c r="Q139" s="87">
        <f>IF(P139="DA",IF(2025-YEAR(F136)&lt;=9,10,IF(2025-YEAR(F136)&gt;9,IF(2025-YEAR(F136)&lt;=15,10*(1-((2025-YEAR(F136))-9)*0.15),0))),0)</f>
        <v>0</v>
      </c>
    </row>
    <row r="140" spans="1:17" ht="25.5" x14ac:dyDescent="0.2">
      <c r="A140" s="110"/>
      <c r="B140" s="27"/>
      <c r="C140" s="31" t="s">
        <v>61</v>
      </c>
      <c r="D140" s="19" t="s">
        <v>44</v>
      </c>
      <c r="E140" s="16" t="s">
        <v>44</v>
      </c>
      <c r="F140" s="20" t="s">
        <v>44</v>
      </c>
      <c r="G140" s="16" t="s">
        <v>44</v>
      </c>
      <c r="H140" s="16" t="s">
        <v>44</v>
      </c>
      <c r="I140" s="16" t="s">
        <v>44</v>
      </c>
      <c r="J140" s="16" t="s">
        <v>44</v>
      </c>
      <c r="K140" s="16" t="s">
        <v>44</v>
      </c>
      <c r="L140" s="16" t="s">
        <v>44</v>
      </c>
      <c r="M140" s="16" t="s">
        <v>44</v>
      </c>
      <c r="N140" s="16" t="s">
        <v>44</v>
      </c>
      <c r="O140" s="16" t="s">
        <v>44</v>
      </c>
      <c r="P140" s="22"/>
      <c r="Q140" s="87">
        <f>IF(P140="DA",IF(2025-YEAR(F136)&lt;=9,10,IF(2025-YEAR(F136)&gt;9,IF(2025-YEAR(F136)&lt;=15,10*(1-((2025-YEAR(F136))-9)*0.15),0))),0)</f>
        <v>0</v>
      </c>
    </row>
    <row r="141" spans="1:17" ht="25.5" x14ac:dyDescent="0.2">
      <c r="A141" s="110"/>
      <c r="B141" s="27"/>
      <c r="C141" s="31" t="s">
        <v>62</v>
      </c>
      <c r="D141" s="19" t="s">
        <v>44</v>
      </c>
      <c r="E141" s="16" t="s">
        <v>44</v>
      </c>
      <c r="F141" s="20" t="s">
        <v>44</v>
      </c>
      <c r="G141" s="16" t="s">
        <v>44</v>
      </c>
      <c r="H141" s="16" t="s">
        <v>44</v>
      </c>
      <c r="I141" s="16" t="s">
        <v>44</v>
      </c>
      <c r="J141" s="16" t="s">
        <v>44</v>
      </c>
      <c r="K141" s="16" t="s">
        <v>44</v>
      </c>
      <c r="L141" s="16" t="s">
        <v>44</v>
      </c>
      <c r="M141" s="16" t="s">
        <v>44</v>
      </c>
      <c r="N141" s="16" t="s">
        <v>44</v>
      </c>
      <c r="O141" s="16" t="s">
        <v>44</v>
      </c>
      <c r="P141" s="22"/>
      <c r="Q141" s="87">
        <f>IF(P141="DA",IF(2025-YEAR(F136)&lt;=9,10,IF(2025-YEAR(F136)&gt;9,IF(2025-YEAR(F136)&lt;=15,10*(1-((2025-YEAR(F136))-9)*0.15),0))),0)</f>
        <v>0</v>
      </c>
    </row>
    <row r="142" spans="1:17" x14ac:dyDescent="0.2">
      <c r="A142" s="110"/>
      <c r="B142" s="27"/>
      <c r="C142" s="31" t="s">
        <v>63</v>
      </c>
      <c r="D142" s="19" t="s">
        <v>44</v>
      </c>
      <c r="E142" s="16" t="s">
        <v>44</v>
      </c>
      <c r="F142" s="20" t="s">
        <v>44</v>
      </c>
      <c r="G142" s="16" t="s">
        <v>44</v>
      </c>
      <c r="H142" s="16" t="s">
        <v>44</v>
      </c>
      <c r="I142" s="16" t="s">
        <v>44</v>
      </c>
      <c r="J142" s="16" t="s">
        <v>44</v>
      </c>
      <c r="K142" s="16" t="s">
        <v>44</v>
      </c>
      <c r="L142" s="16" t="s">
        <v>44</v>
      </c>
      <c r="M142" s="16" t="s">
        <v>44</v>
      </c>
      <c r="N142" s="16" t="s">
        <v>44</v>
      </c>
      <c r="O142" s="16" t="s">
        <v>44</v>
      </c>
      <c r="P142" s="22"/>
      <c r="Q142" s="87">
        <f>IF(P142="DA",IF(2025-YEAR(F136)&lt;=9,10,IF(2025-YEAR(F136)&gt;9,IF(2025-YEAR(F136)&lt;=15,10*(1-((2025-YEAR(F136))-9)*0.15),0))),0)</f>
        <v>0</v>
      </c>
    </row>
    <row r="143" spans="1:17" ht="29.25" customHeight="1" x14ac:dyDescent="0.2">
      <c r="A143" s="110"/>
      <c r="B143" s="27"/>
      <c r="C143" s="31" t="s">
        <v>64</v>
      </c>
      <c r="D143" s="19" t="s">
        <v>44</v>
      </c>
      <c r="E143" s="16" t="s">
        <v>44</v>
      </c>
      <c r="F143" s="20" t="s">
        <v>44</v>
      </c>
      <c r="G143" s="16" t="s">
        <v>44</v>
      </c>
      <c r="H143" s="16" t="s">
        <v>44</v>
      </c>
      <c r="I143" s="16" t="s">
        <v>44</v>
      </c>
      <c r="J143" s="16" t="s">
        <v>44</v>
      </c>
      <c r="K143" s="16" t="s">
        <v>44</v>
      </c>
      <c r="L143" s="16" t="s">
        <v>44</v>
      </c>
      <c r="M143" s="16" t="s">
        <v>44</v>
      </c>
      <c r="N143" s="16" t="s">
        <v>44</v>
      </c>
      <c r="O143" s="16" t="s">
        <v>44</v>
      </c>
      <c r="P143" s="22"/>
      <c r="Q143" s="87">
        <f>IF(P143="DA",IF(2025-YEAR(F136)&lt;=9,10,IF(2025-YEAR(F136)&gt;9,IF(2025-YEAR(F136)&lt;=15,10*(1-((2025-YEAR(F136))-9)*0.15),0))),0)</f>
        <v>0</v>
      </c>
    </row>
    <row r="144" spans="1:17" ht="25.5" x14ac:dyDescent="0.2">
      <c r="A144" s="110"/>
      <c r="B144" s="27"/>
      <c r="C144" s="31" t="s">
        <v>65</v>
      </c>
      <c r="D144" s="19" t="s">
        <v>44</v>
      </c>
      <c r="E144" s="16" t="s">
        <v>44</v>
      </c>
      <c r="F144" s="20" t="s">
        <v>44</v>
      </c>
      <c r="G144" s="16" t="s">
        <v>44</v>
      </c>
      <c r="H144" s="16" t="s">
        <v>44</v>
      </c>
      <c r="I144" s="16" t="s">
        <v>44</v>
      </c>
      <c r="J144" s="16" t="s">
        <v>44</v>
      </c>
      <c r="K144" s="16" t="s">
        <v>44</v>
      </c>
      <c r="L144" s="16" t="s">
        <v>44</v>
      </c>
      <c r="M144" s="16" t="s">
        <v>44</v>
      </c>
      <c r="N144" s="16" t="s">
        <v>44</v>
      </c>
      <c r="O144" s="16" t="s">
        <v>44</v>
      </c>
      <c r="P144" s="22"/>
      <c r="Q144" s="87">
        <f>IF(P144="DA",IF(2025-YEAR(F136)&lt;=9,10,IF(2025-YEAR(F136)&gt;9,IF(2025-YEAR(F136)&lt;=15,10*(1-((2025-YEAR(F136))-9)*0.15),0))),0)</f>
        <v>0</v>
      </c>
    </row>
    <row r="145" spans="1:17" ht="25.5" x14ac:dyDescent="0.2">
      <c r="A145" s="110"/>
      <c r="B145" s="27"/>
      <c r="C145" s="31" t="s">
        <v>66</v>
      </c>
      <c r="D145" s="19" t="s">
        <v>44</v>
      </c>
      <c r="E145" s="16" t="s">
        <v>44</v>
      </c>
      <c r="F145" s="20" t="s">
        <v>44</v>
      </c>
      <c r="G145" s="16" t="s">
        <v>44</v>
      </c>
      <c r="H145" s="16" t="s">
        <v>44</v>
      </c>
      <c r="I145" s="16" t="s">
        <v>44</v>
      </c>
      <c r="J145" s="16" t="s">
        <v>44</v>
      </c>
      <c r="K145" s="16" t="s">
        <v>44</v>
      </c>
      <c r="L145" s="16" t="s">
        <v>44</v>
      </c>
      <c r="M145" s="16" t="s">
        <v>44</v>
      </c>
      <c r="N145" s="16" t="s">
        <v>44</v>
      </c>
      <c r="O145" s="16" t="s">
        <v>44</v>
      </c>
      <c r="P145" s="22"/>
      <c r="Q145" s="87">
        <f>IF(P145="DA",IF(2025-YEAR(F136)&lt;=9,10,IF(2025-YEAR(F136)&gt;9,IF(2025-YEAR(F136)&lt;=15,10*(1-((2025-YEAR(F136))-9)*0.15),0))),0)</f>
        <v>0</v>
      </c>
    </row>
    <row r="146" spans="1:17" x14ac:dyDescent="0.2">
      <c r="A146" s="110"/>
      <c r="B146" s="27"/>
      <c r="C146" s="11" t="s">
        <v>55</v>
      </c>
      <c r="D146" s="19" t="s">
        <v>44</v>
      </c>
      <c r="E146" s="16" t="s">
        <v>44</v>
      </c>
      <c r="F146" s="20" t="s">
        <v>44</v>
      </c>
      <c r="G146" s="16" t="s">
        <v>44</v>
      </c>
      <c r="H146" s="16" t="s">
        <v>44</v>
      </c>
      <c r="I146" s="16" t="s">
        <v>44</v>
      </c>
      <c r="J146" s="16" t="s">
        <v>44</v>
      </c>
      <c r="K146" s="16" t="s">
        <v>44</v>
      </c>
      <c r="L146" s="16" t="s">
        <v>44</v>
      </c>
      <c r="M146" s="16" t="s">
        <v>44</v>
      </c>
      <c r="N146" s="16" t="s">
        <v>44</v>
      </c>
      <c r="O146" s="16" t="s">
        <v>44</v>
      </c>
      <c r="P146" s="22"/>
      <c r="Q146" s="87">
        <f>IF(P146="DA",IF(2025-YEAR(F136)&lt;=9,5,IF(2025-YEAR(F136)&gt;9,IF(2025-YEAR(F136)&lt;=15,5*(1-((2025-YEAR(F136))-9)*0.15),0))),0)</f>
        <v>0</v>
      </c>
    </row>
    <row r="147" spans="1:17" x14ac:dyDescent="0.2">
      <c r="A147" s="110"/>
      <c r="B147" s="27"/>
      <c r="C147" s="18" t="s">
        <v>56</v>
      </c>
      <c r="D147" s="19" t="s">
        <v>44</v>
      </c>
      <c r="E147" s="16" t="s">
        <v>44</v>
      </c>
      <c r="F147" s="20" t="s">
        <v>44</v>
      </c>
      <c r="G147" s="16" t="s">
        <v>44</v>
      </c>
      <c r="H147" s="16" t="s">
        <v>44</v>
      </c>
      <c r="I147" s="16" t="s">
        <v>44</v>
      </c>
      <c r="J147" s="16" t="s">
        <v>44</v>
      </c>
      <c r="K147" s="16" t="s">
        <v>44</v>
      </c>
      <c r="L147" s="16" t="s">
        <v>44</v>
      </c>
      <c r="M147" s="16" t="s">
        <v>44</v>
      </c>
      <c r="N147" s="16" t="s">
        <v>44</v>
      </c>
      <c r="O147" s="16" t="s">
        <v>44</v>
      </c>
      <c r="P147" s="22"/>
      <c r="Q147" s="87">
        <f>IF(P147="DA",IF(2025-YEAR(F136)&lt;=9,1,IF(2025-YEAR(F136)&gt;9,IF(2025-YEAR(F136)&lt;=15,1*(1-((2025-YEAR(F136))-9)*0.15),0))),0)</f>
        <v>0</v>
      </c>
    </row>
    <row r="148" spans="1:17" x14ac:dyDescent="0.2">
      <c r="A148" s="110"/>
      <c r="B148" s="27"/>
      <c r="C148" s="18" t="s">
        <v>57</v>
      </c>
      <c r="D148" s="19" t="s">
        <v>44</v>
      </c>
      <c r="E148" s="16" t="s">
        <v>44</v>
      </c>
      <c r="F148" s="20" t="s">
        <v>44</v>
      </c>
      <c r="G148" s="16" t="s">
        <v>44</v>
      </c>
      <c r="H148" s="16" t="s">
        <v>44</v>
      </c>
      <c r="I148" s="16" t="s">
        <v>44</v>
      </c>
      <c r="J148" s="16" t="s">
        <v>44</v>
      </c>
      <c r="K148" s="16" t="s">
        <v>44</v>
      </c>
      <c r="L148" s="16" t="s">
        <v>44</v>
      </c>
      <c r="M148" s="16" t="s">
        <v>44</v>
      </c>
      <c r="N148" s="16" t="s">
        <v>44</v>
      </c>
      <c r="O148" s="16" t="s">
        <v>44</v>
      </c>
      <c r="P148" s="22"/>
      <c r="Q148" s="87">
        <f>IF(P148="DA",IF(2025-YEAR(F136)&lt;=9,15,IF(2025-YEAR(F136)&gt;9,IF(2025-YEAR(F136)&lt;=15,15*(1-((2025-YEAR(F136))-9)*0.15),0))),0)</f>
        <v>0</v>
      </c>
    </row>
    <row r="149" spans="1:17" ht="25.5" x14ac:dyDescent="0.2">
      <c r="A149" s="111"/>
      <c r="B149" s="27"/>
      <c r="C149" s="31" t="s">
        <v>116</v>
      </c>
      <c r="D149" s="19" t="s">
        <v>44</v>
      </c>
      <c r="E149" s="16" t="s">
        <v>44</v>
      </c>
      <c r="F149" s="20" t="s">
        <v>44</v>
      </c>
      <c r="G149" s="16" t="s">
        <v>44</v>
      </c>
      <c r="H149" s="16" t="s">
        <v>44</v>
      </c>
      <c r="I149" s="16" t="s">
        <v>44</v>
      </c>
      <c r="J149" s="16" t="s">
        <v>44</v>
      </c>
      <c r="K149" s="16" t="s">
        <v>44</v>
      </c>
      <c r="L149" s="16" t="s">
        <v>44</v>
      </c>
      <c r="M149" s="16" t="s">
        <v>44</v>
      </c>
      <c r="N149" s="16" t="s">
        <v>44</v>
      </c>
      <c r="O149" s="16" t="s">
        <v>44</v>
      </c>
      <c r="P149" s="22"/>
      <c r="Q149" s="87">
        <f>IF(P149="DA",IF(2025-YEAR(F136)&lt;=9,20,IF(2025-YEAR(F136)&gt;9,IF(2025-YEAR(F136)&lt;=15,20*(1-((2025-YEAR(F136))-9)*0.15),0))),0)</f>
        <v>0</v>
      </c>
    </row>
    <row r="150" spans="1:17" ht="25.5" x14ac:dyDescent="0.2">
      <c r="A150" s="109">
        <v>18</v>
      </c>
      <c r="B150" s="10" t="s">
        <v>25</v>
      </c>
      <c r="C150" s="30" t="s">
        <v>44</v>
      </c>
      <c r="D150" s="12"/>
      <c r="E150" s="13"/>
      <c r="F150" s="14"/>
      <c r="G150" s="15"/>
      <c r="H150" s="13"/>
      <c r="I150" s="14"/>
      <c r="J150" s="24"/>
      <c r="K150" s="24"/>
      <c r="L150" s="77"/>
      <c r="M150" s="77"/>
      <c r="N150" s="22"/>
      <c r="O150" s="22"/>
      <c r="P150" s="16" t="s">
        <v>44</v>
      </c>
      <c r="Q150" s="87">
        <f>IF(L150="DA",IF(M150="DA",IF(2025-YEAR(F150)&lt;=9,70+SUM(Q151:Q155),IF(2025-YEAR(F150)&gt;9,IF(2025-YEAR(F150)&lt;=15,SUM(Q151:Q155)+70*(1-((2025-YEAR(F150))-9)*0.15),0)))),0)</f>
        <v>0</v>
      </c>
    </row>
    <row r="151" spans="1:17" x14ac:dyDescent="0.2">
      <c r="A151" s="110"/>
      <c r="B151" s="27"/>
      <c r="C151" s="18" t="s">
        <v>107</v>
      </c>
      <c r="D151" s="19" t="s">
        <v>44</v>
      </c>
      <c r="E151" s="16" t="s">
        <v>44</v>
      </c>
      <c r="F151" s="20" t="s">
        <v>44</v>
      </c>
      <c r="G151" s="16" t="s">
        <v>44</v>
      </c>
      <c r="H151" s="16" t="s">
        <v>44</v>
      </c>
      <c r="I151" s="16" t="s">
        <v>44</v>
      </c>
      <c r="J151" s="16" t="s">
        <v>44</v>
      </c>
      <c r="K151" s="16" t="s">
        <v>44</v>
      </c>
      <c r="L151" s="16" t="s">
        <v>44</v>
      </c>
      <c r="M151" s="16" t="s">
        <v>44</v>
      </c>
      <c r="N151" s="16" t="s">
        <v>44</v>
      </c>
      <c r="O151" s="16" t="s">
        <v>44</v>
      </c>
      <c r="P151" s="22"/>
      <c r="Q151" s="87">
        <f>IF(P151="DA",IF(2025-YEAR(F150)&lt;=9,5,IF(2025-YEAR(F150)&gt;9,IF(2025-YEAR(F150)&lt;=15,5*(1-((2025-YEAR(F150))-9)*0.15),0))),0)</f>
        <v>0</v>
      </c>
    </row>
    <row r="152" spans="1:17" x14ac:dyDescent="0.2">
      <c r="A152" s="110"/>
      <c r="B152" s="27"/>
      <c r="C152" s="18" t="s">
        <v>108</v>
      </c>
      <c r="D152" s="19" t="s">
        <v>44</v>
      </c>
      <c r="E152" s="16" t="s">
        <v>44</v>
      </c>
      <c r="F152" s="20" t="s">
        <v>44</v>
      </c>
      <c r="G152" s="16" t="s">
        <v>44</v>
      </c>
      <c r="H152" s="16" t="s">
        <v>44</v>
      </c>
      <c r="I152" s="16" t="s">
        <v>44</v>
      </c>
      <c r="J152" s="16" t="s">
        <v>44</v>
      </c>
      <c r="K152" s="16" t="s">
        <v>44</v>
      </c>
      <c r="L152" s="16" t="s">
        <v>44</v>
      </c>
      <c r="M152" s="16" t="s">
        <v>44</v>
      </c>
      <c r="N152" s="16" t="s">
        <v>44</v>
      </c>
      <c r="O152" s="16" t="s">
        <v>44</v>
      </c>
      <c r="P152" s="22"/>
      <c r="Q152" s="87">
        <f>IF(P152="DA",IF(2025-YEAR(F150)&lt;=9,15,IF(2025-YEAR(F150)&gt;9,IF(2025-YEAR(F150)&lt;=15,15*(1-((2025-YEAR(F150))-9)*0.15),0))),0)</f>
        <v>0</v>
      </c>
    </row>
    <row r="153" spans="1:17" x14ac:dyDescent="0.2">
      <c r="A153" s="110"/>
      <c r="B153" s="27"/>
      <c r="C153" s="18" t="s">
        <v>55</v>
      </c>
      <c r="D153" s="19" t="s">
        <v>44</v>
      </c>
      <c r="E153" s="16" t="s">
        <v>44</v>
      </c>
      <c r="F153" s="20" t="s">
        <v>44</v>
      </c>
      <c r="G153" s="16" t="s">
        <v>44</v>
      </c>
      <c r="H153" s="16" t="s">
        <v>44</v>
      </c>
      <c r="I153" s="16" t="s">
        <v>44</v>
      </c>
      <c r="J153" s="16" t="s">
        <v>44</v>
      </c>
      <c r="K153" s="16" t="s">
        <v>44</v>
      </c>
      <c r="L153" s="16" t="s">
        <v>44</v>
      </c>
      <c r="M153" s="16" t="s">
        <v>44</v>
      </c>
      <c r="N153" s="16" t="s">
        <v>44</v>
      </c>
      <c r="O153" s="16" t="s">
        <v>44</v>
      </c>
      <c r="P153" s="22"/>
      <c r="Q153" s="87">
        <f>IF(P153="DA",IF(2025-YEAR(F150)&lt;=9,5,IF(2025-YEAR(F150)&gt;9,IF(2025-YEAR(F150)&lt;=15,5*(1-((2025-YEAR(F150))-9)*0.15),0))),0)</f>
        <v>0</v>
      </c>
    </row>
    <row r="154" spans="1:17" x14ac:dyDescent="0.2">
      <c r="A154" s="110"/>
      <c r="B154" s="27"/>
      <c r="C154" s="18" t="s">
        <v>57</v>
      </c>
      <c r="D154" s="19" t="s">
        <v>44</v>
      </c>
      <c r="E154" s="16" t="s">
        <v>44</v>
      </c>
      <c r="F154" s="20" t="s">
        <v>44</v>
      </c>
      <c r="G154" s="16" t="s">
        <v>44</v>
      </c>
      <c r="H154" s="16" t="s">
        <v>44</v>
      </c>
      <c r="I154" s="16" t="s">
        <v>44</v>
      </c>
      <c r="J154" s="16" t="s">
        <v>44</v>
      </c>
      <c r="K154" s="16" t="s">
        <v>44</v>
      </c>
      <c r="L154" s="16" t="s">
        <v>44</v>
      </c>
      <c r="M154" s="16" t="s">
        <v>44</v>
      </c>
      <c r="N154" s="16" t="s">
        <v>44</v>
      </c>
      <c r="O154" s="16" t="s">
        <v>44</v>
      </c>
      <c r="P154" s="22"/>
      <c r="Q154" s="87">
        <f>IF(P154="DA",IF(2025-YEAR(F150)&lt;=9,15,IF(2025-YEAR(F150)&gt;9,IF(2025-YEAR(F150)&lt;=15,15*(1-((2025-YEAR(F150))-9)*0.15),0))),0)</f>
        <v>0</v>
      </c>
    </row>
    <row r="155" spans="1:17" ht="38.25" x14ac:dyDescent="0.2">
      <c r="A155" s="110"/>
      <c r="B155" s="27"/>
      <c r="C155" s="18" t="s">
        <v>109</v>
      </c>
      <c r="D155" s="19" t="s">
        <v>44</v>
      </c>
      <c r="E155" s="16" t="s">
        <v>44</v>
      </c>
      <c r="F155" s="20" t="s">
        <v>44</v>
      </c>
      <c r="G155" s="16" t="s">
        <v>44</v>
      </c>
      <c r="H155" s="16" t="s">
        <v>44</v>
      </c>
      <c r="I155" s="16" t="s">
        <v>44</v>
      </c>
      <c r="J155" s="16" t="s">
        <v>44</v>
      </c>
      <c r="K155" s="16" t="s">
        <v>44</v>
      </c>
      <c r="L155" s="16" t="s">
        <v>44</v>
      </c>
      <c r="M155" s="16" t="s">
        <v>44</v>
      </c>
      <c r="N155" s="16" t="s">
        <v>44</v>
      </c>
      <c r="O155" s="16" t="s">
        <v>44</v>
      </c>
      <c r="P155" s="22"/>
      <c r="Q155" s="87">
        <f>IF(P155="DA",IF(2025-YEAR(F150)&lt;=9,20,IF(2025-YEAR(F150)&gt;9,IF(2025-YEAR(F150)&lt;=15,20*(1-((2025-YEAR(F150))-9)*0.15),0))),0)</f>
        <v>0</v>
      </c>
    </row>
    <row r="156" spans="1:17" ht="25.5" x14ac:dyDescent="0.2">
      <c r="A156" s="79">
        <v>19</v>
      </c>
      <c r="B156" s="11" t="s">
        <v>26</v>
      </c>
      <c r="C156" s="30" t="s">
        <v>44</v>
      </c>
      <c r="D156" s="12"/>
      <c r="E156" s="13"/>
      <c r="F156" s="14"/>
      <c r="G156" s="15"/>
      <c r="H156" s="13"/>
      <c r="I156" s="14"/>
      <c r="J156" s="24"/>
      <c r="K156" s="24"/>
      <c r="L156" s="77"/>
      <c r="M156" s="77"/>
      <c r="N156" s="22"/>
      <c r="O156" s="22"/>
      <c r="P156" s="16" t="s">
        <v>44</v>
      </c>
      <c r="Q156" s="87">
        <f>IF(L156="DA",IF(M156="DA",IF(2025-YEAR(F156)&lt;=9,15,IF(2025-YEAR(F156)&gt;9,IF(2025-YEAR(F156)&lt;=15,15*(1-((2025-YEAR(F156))-9)*0.15),0))),0),0)</f>
        <v>0</v>
      </c>
    </row>
    <row r="157" spans="1:17" ht="25.5" x14ac:dyDescent="0.2">
      <c r="A157" s="79">
        <v>20</v>
      </c>
      <c r="B157" s="11" t="s">
        <v>67</v>
      </c>
      <c r="C157" s="30" t="s">
        <v>44</v>
      </c>
      <c r="D157" s="16" t="s">
        <v>44</v>
      </c>
      <c r="E157" s="16" t="s">
        <v>44</v>
      </c>
      <c r="F157" s="16" t="s">
        <v>44</v>
      </c>
      <c r="G157" s="16" t="s">
        <v>44</v>
      </c>
      <c r="H157" s="16" t="s">
        <v>44</v>
      </c>
      <c r="I157" s="16" t="s">
        <v>44</v>
      </c>
      <c r="J157" s="16" t="s">
        <v>44</v>
      </c>
      <c r="K157" s="16" t="s">
        <v>44</v>
      </c>
      <c r="L157" s="16" t="s">
        <v>44</v>
      </c>
      <c r="M157" s="16" t="s">
        <v>44</v>
      </c>
      <c r="N157" s="16" t="s">
        <v>44</v>
      </c>
      <c r="O157" s="16" t="s">
        <v>44</v>
      </c>
      <c r="P157" s="22"/>
      <c r="Q157" s="87">
        <f>IF(P157="DA",1,0)</f>
        <v>0</v>
      </c>
    </row>
    <row r="158" spans="1:17" ht="25.5" x14ac:dyDescent="0.2">
      <c r="A158" s="79">
        <v>21</v>
      </c>
      <c r="B158" s="11" t="s">
        <v>68</v>
      </c>
      <c r="C158" s="30" t="s">
        <v>44</v>
      </c>
      <c r="D158" s="16" t="s">
        <v>44</v>
      </c>
      <c r="E158" s="16" t="s">
        <v>44</v>
      </c>
      <c r="F158" s="16" t="s">
        <v>44</v>
      </c>
      <c r="G158" s="16" t="s">
        <v>44</v>
      </c>
      <c r="H158" s="16" t="s">
        <v>44</v>
      </c>
      <c r="I158" s="16" t="s">
        <v>44</v>
      </c>
      <c r="J158" s="16" t="s">
        <v>44</v>
      </c>
      <c r="K158" s="16" t="s">
        <v>44</v>
      </c>
      <c r="L158" s="16" t="s">
        <v>44</v>
      </c>
      <c r="M158" s="16" t="s">
        <v>44</v>
      </c>
      <c r="N158" s="16" t="s">
        <v>44</v>
      </c>
      <c r="O158" s="16" t="s">
        <v>44</v>
      </c>
      <c r="P158" s="22"/>
      <c r="Q158" s="87">
        <f>IF(P158="DA",3,0)</f>
        <v>0</v>
      </c>
    </row>
    <row r="159" spans="1:17" ht="25.5" x14ac:dyDescent="0.2">
      <c r="A159" s="79">
        <v>22</v>
      </c>
      <c r="B159" s="11" t="s">
        <v>69</v>
      </c>
      <c r="C159" s="30" t="s">
        <v>44</v>
      </c>
      <c r="D159" s="16" t="s">
        <v>44</v>
      </c>
      <c r="E159" s="16" t="s">
        <v>44</v>
      </c>
      <c r="F159" s="16" t="s">
        <v>44</v>
      </c>
      <c r="G159" s="16" t="s">
        <v>44</v>
      </c>
      <c r="H159" s="16" t="s">
        <v>44</v>
      </c>
      <c r="I159" s="16" t="s">
        <v>44</v>
      </c>
      <c r="J159" s="16" t="s">
        <v>44</v>
      </c>
      <c r="K159" s="16" t="s">
        <v>44</v>
      </c>
      <c r="L159" s="16" t="s">
        <v>44</v>
      </c>
      <c r="M159" s="16" t="s">
        <v>44</v>
      </c>
      <c r="N159" s="16" t="s">
        <v>44</v>
      </c>
      <c r="O159" s="16" t="s">
        <v>44</v>
      </c>
      <c r="P159" s="22"/>
      <c r="Q159" s="87">
        <f>IF(P159="DA",5,0)</f>
        <v>0</v>
      </c>
    </row>
    <row r="160" spans="1:17" ht="25.5" x14ac:dyDescent="0.2">
      <c r="A160" s="79">
        <v>23</v>
      </c>
      <c r="B160" s="11" t="s">
        <v>70</v>
      </c>
      <c r="C160" s="30" t="s">
        <v>44</v>
      </c>
      <c r="D160" s="16" t="s">
        <v>44</v>
      </c>
      <c r="E160" s="16" t="s">
        <v>44</v>
      </c>
      <c r="F160" s="16" t="s">
        <v>44</v>
      </c>
      <c r="G160" s="16" t="s">
        <v>44</v>
      </c>
      <c r="H160" s="16" t="s">
        <v>44</v>
      </c>
      <c r="I160" s="16" t="s">
        <v>44</v>
      </c>
      <c r="J160" s="16" t="s">
        <v>44</v>
      </c>
      <c r="K160" s="16" t="s">
        <v>44</v>
      </c>
      <c r="L160" s="16" t="s">
        <v>44</v>
      </c>
      <c r="M160" s="16" t="s">
        <v>44</v>
      </c>
      <c r="N160" s="16" t="s">
        <v>44</v>
      </c>
      <c r="O160" s="16" t="s">
        <v>44</v>
      </c>
      <c r="P160" s="22"/>
      <c r="Q160" s="87">
        <f>IF(P160="DA",15,0)</f>
        <v>0</v>
      </c>
    </row>
    <row r="161" spans="1:17" ht="25.5" x14ac:dyDescent="0.2">
      <c r="A161" s="79">
        <v>24</v>
      </c>
      <c r="B161" s="11" t="s">
        <v>71</v>
      </c>
      <c r="C161" s="30" t="s">
        <v>44</v>
      </c>
      <c r="D161" s="16" t="s">
        <v>44</v>
      </c>
      <c r="E161" s="16" t="s">
        <v>44</v>
      </c>
      <c r="F161" s="16" t="s">
        <v>44</v>
      </c>
      <c r="G161" s="16" t="s">
        <v>44</v>
      </c>
      <c r="H161" s="16" t="s">
        <v>44</v>
      </c>
      <c r="I161" s="16" t="s">
        <v>44</v>
      </c>
      <c r="J161" s="16" t="s">
        <v>44</v>
      </c>
      <c r="K161" s="16" t="s">
        <v>44</v>
      </c>
      <c r="L161" s="16" t="s">
        <v>44</v>
      </c>
      <c r="M161" s="16" t="s">
        <v>44</v>
      </c>
      <c r="N161" s="16" t="s">
        <v>44</v>
      </c>
      <c r="O161" s="16" t="s">
        <v>44</v>
      </c>
      <c r="P161" s="22"/>
      <c r="Q161" s="87">
        <f>IF(P161="DA",10,0)</f>
        <v>0</v>
      </c>
    </row>
    <row r="162" spans="1:17" ht="25.5" x14ac:dyDescent="0.2">
      <c r="A162" s="79">
        <v>25</v>
      </c>
      <c r="B162" s="11" t="s">
        <v>72</v>
      </c>
      <c r="C162" s="30" t="s">
        <v>44</v>
      </c>
      <c r="D162" s="16" t="s">
        <v>44</v>
      </c>
      <c r="E162" s="16" t="s">
        <v>44</v>
      </c>
      <c r="F162" s="16" t="s">
        <v>44</v>
      </c>
      <c r="G162" s="16" t="s">
        <v>44</v>
      </c>
      <c r="H162" s="16" t="s">
        <v>44</v>
      </c>
      <c r="I162" s="16" t="s">
        <v>44</v>
      </c>
      <c r="J162" s="16" t="s">
        <v>44</v>
      </c>
      <c r="K162" s="16" t="s">
        <v>44</v>
      </c>
      <c r="L162" s="16" t="s">
        <v>44</v>
      </c>
      <c r="M162" s="16" t="s">
        <v>44</v>
      </c>
      <c r="N162" s="16" t="s">
        <v>44</v>
      </c>
      <c r="O162" s="16" t="s">
        <v>44</v>
      </c>
      <c r="P162" s="22"/>
      <c r="Q162" s="87">
        <f>IF(P162="DA",5,0)</f>
        <v>0</v>
      </c>
    </row>
    <row r="163" spans="1:17" x14ac:dyDescent="0.2">
      <c r="A163" s="79">
        <v>26</v>
      </c>
      <c r="B163" s="11" t="s">
        <v>73</v>
      </c>
      <c r="C163" s="30" t="s">
        <v>44</v>
      </c>
      <c r="D163" s="16" t="s">
        <v>44</v>
      </c>
      <c r="E163" s="16" t="s">
        <v>44</v>
      </c>
      <c r="F163" s="16" t="s">
        <v>44</v>
      </c>
      <c r="G163" s="16" t="s">
        <v>44</v>
      </c>
      <c r="H163" s="16" t="s">
        <v>44</v>
      </c>
      <c r="I163" s="16" t="s">
        <v>44</v>
      </c>
      <c r="J163" s="16" t="s">
        <v>44</v>
      </c>
      <c r="K163" s="16" t="s">
        <v>44</v>
      </c>
      <c r="L163" s="16" t="s">
        <v>44</v>
      </c>
      <c r="M163" s="16" t="s">
        <v>44</v>
      </c>
      <c r="N163" s="16" t="s">
        <v>44</v>
      </c>
      <c r="O163" s="16" t="s">
        <v>44</v>
      </c>
      <c r="P163" s="22"/>
      <c r="Q163" s="87">
        <f>IF(P163="DA",15,0)</f>
        <v>0</v>
      </c>
    </row>
    <row r="164" spans="1:17" ht="25.5" x14ac:dyDescent="0.2">
      <c r="A164" s="79">
        <v>27</v>
      </c>
      <c r="B164" s="11" t="s">
        <v>74</v>
      </c>
      <c r="C164" s="30" t="s">
        <v>44</v>
      </c>
      <c r="D164" s="16" t="s">
        <v>44</v>
      </c>
      <c r="E164" s="16" t="s">
        <v>44</v>
      </c>
      <c r="F164" s="16" t="s">
        <v>44</v>
      </c>
      <c r="G164" s="16" t="s">
        <v>44</v>
      </c>
      <c r="H164" s="16" t="s">
        <v>44</v>
      </c>
      <c r="I164" s="16" t="s">
        <v>44</v>
      </c>
      <c r="J164" s="16" t="s">
        <v>44</v>
      </c>
      <c r="K164" s="16" t="s">
        <v>44</v>
      </c>
      <c r="L164" s="16" t="s">
        <v>44</v>
      </c>
      <c r="M164" s="16" t="s">
        <v>44</v>
      </c>
      <c r="N164" s="16" t="s">
        <v>44</v>
      </c>
      <c r="O164" s="16" t="s">
        <v>44</v>
      </c>
      <c r="P164" s="22"/>
      <c r="Q164" s="87">
        <f>IF(P164="DA",20,0)</f>
        <v>0</v>
      </c>
    </row>
    <row r="165" spans="1:17" ht="38.25" x14ac:dyDescent="0.2">
      <c r="A165" s="79">
        <v>28</v>
      </c>
      <c r="B165" s="11" t="s">
        <v>75</v>
      </c>
      <c r="C165" s="30" t="s">
        <v>44</v>
      </c>
      <c r="D165" s="16" t="s">
        <v>44</v>
      </c>
      <c r="E165" s="16" t="s">
        <v>44</v>
      </c>
      <c r="F165" s="16" t="s">
        <v>44</v>
      </c>
      <c r="G165" s="16" t="s">
        <v>44</v>
      </c>
      <c r="H165" s="16" t="s">
        <v>44</v>
      </c>
      <c r="I165" s="16" t="s">
        <v>44</v>
      </c>
      <c r="J165" s="16" t="s">
        <v>44</v>
      </c>
      <c r="K165" s="16" t="s">
        <v>44</v>
      </c>
      <c r="L165" s="16" t="s">
        <v>44</v>
      </c>
      <c r="M165" s="16" t="s">
        <v>44</v>
      </c>
      <c r="N165" s="16" t="s">
        <v>44</v>
      </c>
      <c r="O165" s="16" t="s">
        <v>44</v>
      </c>
      <c r="P165" s="22"/>
      <c r="Q165" s="87">
        <f>IF(P165="DA",5,0)</f>
        <v>0</v>
      </c>
    </row>
    <row r="166" spans="1:17" x14ac:dyDescent="0.2">
      <c r="A166" s="103" t="s">
        <v>27</v>
      </c>
      <c r="B166" s="104"/>
      <c r="C166" s="105"/>
      <c r="D166" s="105"/>
      <c r="E166" s="105"/>
      <c r="F166" s="105"/>
      <c r="G166" s="105"/>
      <c r="H166" s="105"/>
      <c r="I166" s="105"/>
      <c r="J166" s="105"/>
      <c r="K166" s="105"/>
      <c r="L166" s="105"/>
      <c r="M166" s="105"/>
      <c r="N166" s="105"/>
      <c r="O166" s="33"/>
      <c r="P166" s="108">
        <f>Q6+Q16+Q26+Q36+Q46+Q52+Q53+Q54+Q55+Q56+Q57+Q58+Q76+Q94+Q108+Q122+Q136+Q150+Q156+Q157+Q158+Q159+Q160+Q161+Q162+Q163+Q164+Q165</f>
        <v>0</v>
      </c>
      <c r="Q166" s="108"/>
    </row>
    <row r="167" spans="1:17" x14ac:dyDescent="0.2">
      <c r="A167" s="80" t="s">
        <v>117</v>
      </c>
      <c r="B167" s="34"/>
      <c r="C167" s="34"/>
      <c r="D167" s="34"/>
      <c r="E167" s="34"/>
      <c r="F167" s="34"/>
      <c r="G167" s="34"/>
      <c r="H167" s="34"/>
      <c r="I167" s="34"/>
      <c r="J167" s="34"/>
      <c r="K167" s="34"/>
      <c r="L167" s="34"/>
      <c r="M167" s="34"/>
      <c r="N167" s="34"/>
      <c r="O167" s="34"/>
      <c r="P167" s="35"/>
      <c r="Q167" s="35"/>
    </row>
    <row r="168" spans="1:17" x14ac:dyDescent="0.2">
      <c r="A168" s="81" t="s">
        <v>118</v>
      </c>
      <c r="B168" s="34"/>
      <c r="C168" s="34"/>
      <c r="D168" s="34"/>
      <c r="E168" s="34"/>
      <c r="F168" s="34"/>
      <c r="G168" s="34"/>
      <c r="H168" s="34"/>
      <c r="I168" s="34"/>
      <c r="J168" s="34"/>
      <c r="K168" s="34"/>
      <c r="L168" s="34"/>
      <c r="M168" s="34"/>
      <c r="N168" s="34"/>
      <c r="O168" s="34"/>
      <c r="P168" s="35"/>
      <c r="Q168" s="35"/>
    </row>
    <row r="169" spans="1:17" x14ac:dyDescent="0.2">
      <c r="A169" s="107"/>
      <c r="B169" s="107"/>
      <c r="C169" s="107"/>
      <c r="D169" s="107"/>
      <c r="E169" s="107"/>
      <c r="F169" s="107"/>
      <c r="G169" s="107"/>
      <c r="H169" s="107"/>
      <c r="I169" s="107"/>
      <c r="J169" s="34"/>
      <c r="K169" s="34"/>
      <c r="L169" s="34"/>
      <c r="M169" s="34"/>
      <c r="N169" s="34"/>
      <c r="O169" s="34"/>
      <c r="P169" s="5"/>
      <c r="Q169" s="4"/>
    </row>
    <row r="170" spans="1:17" x14ac:dyDescent="0.2">
      <c r="A170" s="106" t="s">
        <v>96</v>
      </c>
      <c r="B170" s="106"/>
      <c r="C170" s="106"/>
      <c r="D170" s="106"/>
      <c r="E170" s="106"/>
      <c r="F170" s="106"/>
      <c r="G170" s="106"/>
      <c r="H170" s="106"/>
      <c r="I170" s="106"/>
      <c r="J170" s="5"/>
      <c r="K170" s="5"/>
      <c r="L170" s="5"/>
      <c r="M170" s="5"/>
      <c r="N170" s="5"/>
      <c r="O170" s="5"/>
      <c r="P170" s="4"/>
    </row>
    <row r="171" spans="1:17" x14ac:dyDescent="0.2">
      <c r="A171" s="106" t="s">
        <v>97</v>
      </c>
      <c r="B171" s="106"/>
      <c r="C171" s="106"/>
      <c r="D171" s="106"/>
      <c r="E171" s="106"/>
      <c r="F171" s="106"/>
      <c r="G171" s="106"/>
      <c r="H171" s="106"/>
      <c r="I171" s="106"/>
      <c r="J171" s="5"/>
      <c r="K171" s="5"/>
      <c r="L171" s="5"/>
      <c r="M171" s="5"/>
      <c r="N171" s="5"/>
      <c r="O171" s="5"/>
      <c r="P171" s="4"/>
    </row>
    <row r="172" spans="1:17" x14ac:dyDescent="0.2">
      <c r="A172" s="74" t="s">
        <v>104</v>
      </c>
    </row>
    <row r="173" spans="1:17" ht="26.25" customHeight="1" x14ac:dyDescent="0.2">
      <c r="A173" s="101" t="s">
        <v>115</v>
      </c>
      <c r="B173" s="101"/>
      <c r="C173" s="101"/>
      <c r="D173" s="101"/>
      <c r="E173" s="101"/>
      <c r="F173" s="101"/>
      <c r="G173" s="101"/>
    </row>
    <row r="174" spans="1:17" x14ac:dyDescent="0.2">
      <c r="A174" s="74" t="s">
        <v>119</v>
      </c>
    </row>
    <row r="175" spans="1:17" ht="30.75" customHeight="1" x14ac:dyDescent="0.2">
      <c r="A175" s="102" t="s">
        <v>120</v>
      </c>
      <c r="B175" s="102"/>
      <c r="C175" s="102"/>
      <c r="D175" s="102"/>
      <c r="E175" s="102"/>
      <c r="F175" s="102"/>
      <c r="G175" s="102"/>
      <c r="H175" s="102"/>
      <c r="I175" s="102"/>
      <c r="J175" s="102"/>
      <c r="K175" s="102"/>
      <c r="L175" s="102"/>
      <c r="M175" s="102"/>
      <c r="N175" s="102"/>
      <c r="O175" s="102"/>
      <c r="P175" s="102"/>
      <c r="Q175" s="102"/>
    </row>
    <row r="177" spans="3:5" x14ac:dyDescent="0.2">
      <c r="C177" s="38" t="s">
        <v>111</v>
      </c>
    </row>
    <row r="178" spans="3:5" x14ac:dyDescent="0.2">
      <c r="C178" s="37"/>
    </row>
    <row r="179" spans="3:5" x14ac:dyDescent="0.2">
      <c r="C179" s="37" t="s">
        <v>112</v>
      </c>
    </row>
    <row r="180" spans="3:5" ht="24.75" customHeight="1" x14ac:dyDescent="0.2">
      <c r="C180" s="37" t="s">
        <v>113</v>
      </c>
      <c r="E180" s="67" t="s">
        <v>176</v>
      </c>
    </row>
    <row r="181" spans="3:5" x14ac:dyDescent="0.2">
      <c r="C181" s="37"/>
    </row>
    <row r="182" spans="3:5" ht="24" customHeight="1" x14ac:dyDescent="0.2">
      <c r="C182" s="37" t="s">
        <v>114</v>
      </c>
      <c r="E182" s="67" t="s">
        <v>177</v>
      </c>
    </row>
  </sheetData>
  <sheetProtection algorithmName="SHA-512" hashValue="oU5jsg3cKUwTsFnSC0XCwkqQ9V2bsCS7fe6psoJZLgLubIrewGiu4bqhlGJtBfkevMmMcTt/CEWG0bogV45/iw==" saltValue="P9Z/jfHZlN1MIcHMVO0XOw==" spinCount="100000" sheet="1" formatCells="0" formatColumns="0"/>
  <mergeCells count="30">
    <mergeCell ref="A76:A93"/>
    <mergeCell ref="A94:A107"/>
    <mergeCell ref="A108:A121"/>
    <mergeCell ref="A150:A155"/>
    <mergeCell ref="E3:J3"/>
    <mergeCell ref="A6:A15"/>
    <mergeCell ref="A16:A25"/>
    <mergeCell ref="A26:A35"/>
    <mergeCell ref="A122:A135"/>
    <mergeCell ref="A136:A149"/>
    <mergeCell ref="A36:A45"/>
    <mergeCell ref="A46:A51"/>
    <mergeCell ref="A58:A75"/>
    <mergeCell ref="A173:G173"/>
    <mergeCell ref="A175:Q175"/>
    <mergeCell ref="A166:N166"/>
    <mergeCell ref="A170:I170"/>
    <mergeCell ref="A171:I171"/>
    <mergeCell ref="A169:I169"/>
    <mergeCell ref="P166:Q166"/>
    <mergeCell ref="Q3:Q4"/>
    <mergeCell ref="A3:A4"/>
    <mergeCell ref="B3:B4"/>
    <mergeCell ref="D3:D4"/>
    <mergeCell ref="C3:C4"/>
    <mergeCell ref="P3:P4"/>
    <mergeCell ref="O3:O4"/>
    <mergeCell ref="M3:M4"/>
    <mergeCell ref="L3:L4"/>
    <mergeCell ref="N3:N4"/>
  </mergeCells>
  <phoneticPr fontId="28" type="noConversion"/>
  <dataValidations count="3">
    <dataValidation type="list" allowBlank="1" showInputMessage="1" showErrorMessage="1" sqref="L156:M156 P157:P165 L36:M36 L46:M46 L94:M94 L108:M108 L150:M150 P37:P45 P59:P75 P27:P35 P17:P25 P7:P15 L26:M26 L16:M16 L6:M6 L76:M76 P77:P93 P151:P155 P96:P107 L52:M58 P47:P51 P110:P121 L122:M122 P124:P135 L136:M136 P138:P149" xr:uid="{00000000-0002-0000-0000-000000000000}">
      <formula1>"DA,NU"</formula1>
    </dataValidation>
    <dataValidation allowBlank="1" showInputMessage="1" showErrorMessage="1" prompt="Nr. antene" sqref="P109 P95 P123 P137" xr:uid="{00000000-0002-0000-0000-000001000000}"/>
    <dataValidation type="date" operator="lessThan" allowBlank="1" showInputMessage="1" showErrorMessage="1" promptTitle="Atentie!" prompt="Format data: zz-ll-aaaa" sqref="F6 F16 F26 F36 F46 F52:F58 F76 F94 F108 F150 F156 F122 F136" xr:uid="{00000000-0002-0000-0000-000002000000}">
      <formula1>NOW()</formula1>
    </dataValidation>
  </dataValidations>
  <hyperlinks>
    <hyperlink ref="N159" r:id="rId1" display="buzau@clinica-sante.ro" xr:uid="{00000000-0004-0000-0000-000000000000}"/>
    <hyperlink ref="Q158" r:id="rId2" display="buzau@clinica-sante.ro" xr:uid="{00000000-0004-0000-0000-000001000000}"/>
    <hyperlink ref="O158" r:id="rId3" display="buzau@clinica-sante.ro" xr:uid="{00000000-0004-0000-0000-000002000000}"/>
  </hyperlinks>
  <pageMargins left="0.31" right="0.24" top="0.53" bottom="0.61" header="0.5" footer="0.5"/>
  <pageSetup paperSize="9" scale="67" fitToHeight="0" orientation="landscape" r:id="rId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26"/>
  <sheetViews>
    <sheetView workbookViewId="0">
      <selection activeCell="E11" sqref="E11"/>
    </sheetView>
  </sheetViews>
  <sheetFormatPr defaultRowHeight="12.75" x14ac:dyDescent="0.2"/>
  <cols>
    <col min="2" max="2" width="30.7109375" customWidth="1"/>
    <col min="3" max="3" width="34" customWidth="1"/>
  </cols>
  <sheetData>
    <row r="1" spans="1:5" ht="15.75" x14ac:dyDescent="0.25">
      <c r="A1" s="115" t="s">
        <v>146</v>
      </c>
      <c r="B1" s="115"/>
      <c r="C1" s="71" t="s">
        <v>147</v>
      </c>
      <c r="D1" s="70"/>
      <c r="E1" s="70"/>
    </row>
    <row r="2" spans="1:5" x14ac:dyDescent="0.2">
      <c r="B2" s="6" t="s">
        <v>148</v>
      </c>
      <c r="C2" s="67" t="s">
        <v>149</v>
      </c>
      <c r="E2" s="4"/>
    </row>
    <row r="3" spans="1:5" x14ac:dyDescent="0.2">
      <c r="B3" s="6"/>
      <c r="E3" s="4"/>
    </row>
    <row r="4" spans="1:5" x14ac:dyDescent="0.2">
      <c r="A4" s="47" t="s">
        <v>13</v>
      </c>
      <c r="B4" s="120" t="s">
        <v>3</v>
      </c>
      <c r="C4" s="121"/>
      <c r="D4" s="48" t="s">
        <v>45</v>
      </c>
      <c r="E4" s="49" t="s">
        <v>9</v>
      </c>
    </row>
    <row r="5" spans="1:5" x14ac:dyDescent="0.2">
      <c r="A5" s="125" t="s">
        <v>10</v>
      </c>
      <c r="B5" s="124" t="s">
        <v>6</v>
      </c>
      <c r="C5" s="52" t="s">
        <v>7</v>
      </c>
      <c r="D5" s="22"/>
      <c r="E5" s="68">
        <f>IF(D5="DA",8,0)</f>
        <v>0</v>
      </c>
    </row>
    <row r="6" spans="1:5" ht="25.5" x14ac:dyDescent="0.2">
      <c r="A6" s="125"/>
      <c r="B6" s="124"/>
      <c r="C6" s="51" t="s">
        <v>8</v>
      </c>
      <c r="D6" s="22"/>
      <c r="E6" s="68">
        <f>IF(D6="DA",10,0)</f>
        <v>0</v>
      </c>
    </row>
    <row r="7" spans="1:5" x14ac:dyDescent="0.2">
      <c r="A7" s="52"/>
      <c r="B7" s="51"/>
      <c r="C7" s="52"/>
      <c r="D7" s="22"/>
      <c r="E7" s="68"/>
    </row>
    <row r="8" spans="1:5" ht="218.25" customHeight="1" x14ac:dyDescent="0.2">
      <c r="A8" s="50" t="s">
        <v>11</v>
      </c>
      <c r="B8" s="53" t="s">
        <v>123</v>
      </c>
      <c r="C8" s="53" t="s">
        <v>124</v>
      </c>
      <c r="D8" s="22"/>
      <c r="E8" s="68">
        <f>IF(D8="DA",10,0)</f>
        <v>0</v>
      </c>
    </row>
    <row r="9" spans="1:5" ht="51" x14ac:dyDescent="0.2">
      <c r="A9" s="50" t="s">
        <v>12</v>
      </c>
      <c r="B9" s="51" t="s">
        <v>4</v>
      </c>
      <c r="C9" s="54" t="s">
        <v>125</v>
      </c>
      <c r="D9" s="22"/>
      <c r="E9" s="68">
        <f>IF(D9="DA",2*D10,0)</f>
        <v>0</v>
      </c>
    </row>
    <row r="10" spans="1:5" x14ac:dyDescent="0.2">
      <c r="A10" s="50"/>
      <c r="B10" s="51"/>
      <c r="C10" s="65" t="s">
        <v>144</v>
      </c>
      <c r="D10" s="22"/>
      <c r="E10" s="68" t="s">
        <v>145</v>
      </c>
    </row>
    <row r="11" spans="1:5" ht="25.5" x14ac:dyDescent="0.2">
      <c r="A11" s="50"/>
      <c r="B11" s="51"/>
      <c r="C11" s="54" t="s">
        <v>121</v>
      </c>
      <c r="D11" s="22"/>
      <c r="E11" s="68">
        <f>IF(D11="DA",5,0)</f>
        <v>0</v>
      </c>
    </row>
    <row r="12" spans="1:5" x14ac:dyDescent="0.2">
      <c r="A12" s="55"/>
      <c r="B12" s="122" t="s">
        <v>5</v>
      </c>
      <c r="C12" s="123"/>
      <c r="D12" s="123"/>
      <c r="E12" s="69">
        <f>SUM(E5:E11)</f>
        <v>0</v>
      </c>
    </row>
    <row r="13" spans="1:5" x14ac:dyDescent="0.2">
      <c r="B13" s="39"/>
      <c r="C13" s="40"/>
      <c r="D13" s="41"/>
      <c r="E13" s="4"/>
    </row>
    <row r="14" spans="1:5" x14ac:dyDescent="0.2">
      <c r="A14" t="s">
        <v>132</v>
      </c>
      <c r="B14" s="116" t="s">
        <v>14</v>
      </c>
      <c r="C14" s="116"/>
      <c r="D14" s="116"/>
      <c r="E14" s="116"/>
    </row>
    <row r="15" spans="1:5" x14ac:dyDescent="0.2">
      <c r="B15" s="119" t="s">
        <v>122</v>
      </c>
      <c r="C15" s="119"/>
      <c r="D15" s="119"/>
      <c r="E15" s="119"/>
    </row>
    <row r="16" spans="1:5" x14ac:dyDescent="0.2">
      <c r="B16" s="119"/>
      <c r="C16" s="119"/>
      <c r="D16" s="119"/>
      <c r="E16" s="119"/>
    </row>
    <row r="17" spans="1:5" x14ac:dyDescent="0.2">
      <c r="B17" s="118" t="s">
        <v>126</v>
      </c>
      <c r="C17" s="118"/>
      <c r="D17" s="118"/>
      <c r="E17" s="118"/>
    </row>
    <row r="18" spans="1:5" x14ac:dyDescent="0.2">
      <c r="A18" t="s">
        <v>135</v>
      </c>
      <c r="B18" s="42"/>
      <c r="C18" s="42"/>
      <c r="D18" s="42"/>
      <c r="E18" s="42"/>
    </row>
    <row r="19" spans="1:5" x14ac:dyDescent="0.2">
      <c r="B19" s="42"/>
      <c r="C19" s="43"/>
      <c r="D19" s="42"/>
      <c r="E19" s="42"/>
    </row>
    <row r="20" spans="1:5" ht="15.75" x14ac:dyDescent="0.25">
      <c r="A20" s="117"/>
      <c r="B20" s="117"/>
      <c r="C20" s="44"/>
      <c r="D20" s="45"/>
      <c r="E20" s="46"/>
    </row>
    <row r="21" spans="1:5" x14ac:dyDescent="0.2">
      <c r="B21" s="38" t="s">
        <v>111</v>
      </c>
    </row>
    <row r="22" spans="1:5" x14ac:dyDescent="0.2">
      <c r="B22" s="37"/>
    </row>
    <row r="23" spans="1:5" x14ac:dyDescent="0.2">
      <c r="B23" s="37" t="s">
        <v>112</v>
      </c>
      <c r="C23" s="67"/>
    </row>
    <row r="24" spans="1:5" ht="25.5" x14ac:dyDescent="0.2">
      <c r="B24" s="66" t="s">
        <v>113</v>
      </c>
      <c r="C24" s="67" t="s">
        <v>178</v>
      </c>
    </row>
    <row r="25" spans="1:5" x14ac:dyDescent="0.2">
      <c r="B25" s="37"/>
    </row>
    <row r="26" spans="1:5" x14ac:dyDescent="0.2">
      <c r="A26" s="37" t="s">
        <v>114</v>
      </c>
      <c r="C26" s="67" t="s">
        <v>179</v>
      </c>
    </row>
  </sheetData>
  <sheetProtection algorithmName="SHA-512" hashValue="RO+pjz+HuLkDl5rLWee4YfPmIeMriCQGZERzLCk1ENTVFE5/daOmgD++TnQkImpYHmlasZx6nGhjk3vJ7Fn07w==" saltValue="tlKljRgtZhTd9KnbB42ccg==" spinCount="100000" sheet="1" formatCells="0" formatColumns="0"/>
  <mergeCells count="9">
    <mergeCell ref="A1:B1"/>
    <mergeCell ref="B14:E14"/>
    <mergeCell ref="A20:B20"/>
    <mergeCell ref="B17:E17"/>
    <mergeCell ref="B15:E16"/>
    <mergeCell ref="B4:C4"/>
    <mergeCell ref="B12:D12"/>
    <mergeCell ref="B5:B6"/>
    <mergeCell ref="A5:A6"/>
  </mergeCells>
  <phoneticPr fontId="28" type="noConversion"/>
  <dataValidations count="1">
    <dataValidation type="list" allowBlank="1" showInputMessage="1" showErrorMessage="1" sqref="D5:D6 D8:D9 D11" xr:uid="{00000000-0002-0000-0100-000000000000}">
      <formula1>"DA,NU"</formula1>
    </dataValidation>
  </dataValidations>
  <pageMargins left="0.75" right="0.75" top="1" bottom="1" header="0.5" footer="0.5"/>
  <pageSetup scale="98"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3"/>
  <sheetViews>
    <sheetView workbookViewId="0">
      <selection activeCell="E8" sqref="E8"/>
    </sheetView>
  </sheetViews>
  <sheetFormatPr defaultRowHeight="12.75" x14ac:dyDescent="0.2"/>
  <cols>
    <col min="1" max="1" width="6.140625" customWidth="1"/>
    <col min="2" max="2" width="16.42578125" customWidth="1"/>
    <col min="3" max="3" width="17.5703125" customWidth="1"/>
    <col min="4" max="5" width="16" customWidth="1"/>
    <col min="6" max="6" width="12.42578125" customWidth="1"/>
    <col min="7" max="7" width="10.5703125" customWidth="1"/>
  </cols>
  <sheetData>
    <row r="1" spans="1:7" x14ac:dyDescent="0.2">
      <c r="A1" s="129" t="s">
        <v>171</v>
      </c>
      <c r="B1" s="129"/>
      <c r="C1" s="129"/>
      <c r="D1" s="129"/>
      <c r="E1" s="67" t="s">
        <v>172</v>
      </c>
    </row>
    <row r="2" spans="1:7" x14ac:dyDescent="0.2">
      <c r="A2" s="130" t="s">
        <v>173</v>
      </c>
      <c r="B2" s="130"/>
      <c r="C2" s="67" t="s">
        <v>174</v>
      </c>
    </row>
    <row r="5" spans="1:7" x14ac:dyDescent="0.2">
      <c r="A5" s="126" t="s">
        <v>76</v>
      </c>
      <c r="B5" s="126" t="s">
        <v>15</v>
      </c>
      <c r="C5" s="126" t="s">
        <v>16</v>
      </c>
      <c r="D5" s="126" t="s">
        <v>17</v>
      </c>
      <c r="E5" s="127" t="s">
        <v>170</v>
      </c>
      <c r="F5" s="126" t="s">
        <v>133</v>
      </c>
      <c r="G5" s="126" t="s">
        <v>9</v>
      </c>
    </row>
    <row r="6" spans="1:7" ht="21" customHeight="1" x14ac:dyDescent="0.2">
      <c r="A6" s="126"/>
      <c r="B6" s="126"/>
      <c r="C6" s="126"/>
      <c r="D6" s="126"/>
      <c r="E6" s="128"/>
      <c r="F6" s="126"/>
      <c r="G6" s="126"/>
    </row>
    <row r="7" spans="1:7" x14ac:dyDescent="0.2">
      <c r="A7" s="75" t="s">
        <v>79</v>
      </c>
      <c r="B7" s="75" t="s">
        <v>80</v>
      </c>
      <c r="C7" s="75" t="s">
        <v>81</v>
      </c>
      <c r="D7" s="75" t="s">
        <v>82</v>
      </c>
      <c r="E7" s="75" t="s">
        <v>83</v>
      </c>
      <c r="F7" s="75" t="s">
        <v>84</v>
      </c>
      <c r="G7" s="75" t="s">
        <v>85</v>
      </c>
    </row>
    <row r="8" spans="1:7" ht="13.5" thickBot="1" x14ac:dyDescent="0.25">
      <c r="A8" s="56">
        <v>1</v>
      </c>
      <c r="B8" s="90"/>
      <c r="C8" s="91"/>
      <c r="D8" s="57">
        <v>0</v>
      </c>
      <c r="E8" s="82">
        <f t="shared" ref="E8:E37" si="0">VLOOKUP(D8,B$41:D$61,3,FALSE)</f>
        <v>0</v>
      </c>
      <c r="F8" s="58"/>
      <c r="G8" s="83">
        <f>IF(F8&gt;=30,E8+E8*(F8-30)/30,E8*F8/30)</f>
        <v>0</v>
      </c>
    </row>
    <row r="9" spans="1:7" ht="13.5" thickBot="1" x14ac:dyDescent="0.25">
      <c r="A9" s="56">
        <v>2</v>
      </c>
      <c r="B9" s="90"/>
      <c r="C9" s="91"/>
      <c r="D9" s="57">
        <v>0</v>
      </c>
      <c r="E9" s="82">
        <f t="shared" si="0"/>
        <v>0</v>
      </c>
      <c r="F9" s="58"/>
      <c r="G9" s="83">
        <f t="shared" ref="G9:G37" si="1">IF(F9&gt;=30,E9+E9*(F9-30)/30,E9*F9/30)</f>
        <v>0</v>
      </c>
    </row>
    <row r="10" spans="1:7" ht="13.5" thickBot="1" x14ac:dyDescent="0.25">
      <c r="A10" s="56">
        <v>3</v>
      </c>
      <c r="B10" s="90"/>
      <c r="C10" s="91"/>
      <c r="D10" s="57">
        <v>0</v>
      </c>
      <c r="E10" s="82">
        <f t="shared" si="0"/>
        <v>0</v>
      </c>
      <c r="F10" s="58"/>
      <c r="G10" s="83">
        <f t="shared" si="1"/>
        <v>0</v>
      </c>
    </row>
    <row r="11" spans="1:7" ht="13.5" thickBot="1" x14ac:dyDescent="0.25">
      <c r="A11" s="56">
        <v>4</v>
      </c>
      <c r="B11" s="90"/>
      <c r="C11" s="91"/>
      <c r="D11" s="57">
        <v>0</v>
      </c>
      <c r="E11" s="82">
        <f t="shared" si="0"/>
        <v>0</v>
      </c>
      <c r="F11" s="58"/>
      <c r="G11" s="83">
        <f t="shared" si="1"/>
        <v>0</v>
      </c>
    </row>
    <row r="12" spans="1:7" ht="13.5" thickBot="1" x14ac:dyDescent="0.25">
      <c r="A12" s="56">
        <v>5</v>
      </c>
      <c r="B12" s="90"/>
      <c r="C12" s="91"/>
      <c r="D12" s="57">
        <v>0</v>
      </c>
      <c r="E12" s="82">
        <f t="shared" si="0"/>
        <v>0</v>
      </c>
      <c r="F12" s="58"/>
      <c r="G12" s="83">
        <f t="shared" si="1"/>
        <v>0</v>
      </c>
    </row>
    <row r="13" spans="1:7" ht="13.5" thickBot="1" x14ac:dyDescent="0.25">
      <c r="A13" s="56">
        <v>6</v>
      </c>
      <c r="B13" s="90"/>
      <c r="C13" s="91"/>
      <c r="D13" s="57">
        <v>0</v>
      </c>
      <c r="E13" s="82">
        <f t="shared" si="0"/>
        <v>0</v>
      </c>
      <c r="F13" s="58"/>
      <c r="G13" s="83">
        <f t="shared" si="1"/>
        <v>0</v>
      </c>
    </row>
    <row r="14" spans="1:7" x14ac:dyDescent="0.2">
      <c r="A14" s="56">
        <v>7</v>
      </c>
      <c r="B14" s="57"/>
      <c r="C14" s="59"/>
      <c r="D14" s="57">
        <v>0</v>
      </c>
      <c r="E14" s="82">
        <f t="shared" si="0"/>
        <v>0</v>
      </c>
      <c r="F14" s="58"/>
      <c r="G14" s="83">
        <f t="shared" si="1"/>
        <v>0</v>
      </c>
    </row>
    <row r="15" spans="1:7" x14ac:dyDescent="0.2">
      <c r="A15" s="56">
        <v>8</v>
      </c>
      <c r="B15" s="57"/>
      <c r="C15" s="59"/>
      <c r="D15" s="57">
        <v>0</v>
      </c>
      <c r="E15" s="82">
        <f t="shared" si="0"/>
        <v>0</v>
      </c>
      <c r="F15" s="60"/>
      <c r="G15" s="83">
        <f t="shared" si="1"/>
        <v>0</v>
      </c>
    </row>
    <row r="16" spans="1:7" x14ac:dyDescent="0.2">
      <c r="A16" s="56">
        <v>9</v>
      </c>
      <c r="B16" s="57"/>
      <c r="C16" s="59"/>
      <c r="D16" s="57">
        <v>0</v>
      </c>
      <c r="E16" s="82">
        <f t="shared" si="0"/>
        <v>0</v>
      </c>
      <c r="F16" s="60"/>
      <c r="G16" s="83">
        <f t="shared" si="1"/>
        <v>0</v>
      </c>
    </row>
    <row r="17" spans="1:7" x14ac:dyDescent="0.2">
      <c r="A17" s="56">
        <v>10</v>
      </c>
      <c r="B17" s="57"/>
      <c r="C17" s="59"/>
      <c r="D17" s="57">
        <v>0</v>
      </c>
      <c r="E17" s="82">
        <f t="shared" si="0"/>
        <v>0</v>
      </c>
      <c r="F17" s="60"/>
      <c r="G17" s="83">
        <f t="shared" si="1"/>
        <v>0</v>
      </c>
    </row>
    <row r="18" spans="1:7" x14ac:dyDescent="0.2">
      <c r="A18" s="56">
        <v>11</v>
      </c>
      <c r="B18" s="57"/>
      <c r="C18" s="59"/>
      <c r="D18" s="57">
        <v>0</v>
      </c>
      <c r="E18" s="82">
        <f t="shared" si="0"/>
        <v>0</v>
      </c>
      <c r="F18" s="60"/>
      <c r="G18" s="83">
        <f t="shared" si="1"/>
        <v>0</v>
      </c>
    </row>
    <row r="19" spans="1:7" x14ac:dyDescent="0.2">
      <c r="A19" s="56">
        <v>12</v>
      </c>
      <c r="B19" s="57"/>
      <c r="C19" s="59"/>
      <c r="D19" s="57"/>
      <c r="E19" s="82">
        <f t="shared" si="0"/>
        <v>0</v>
      </c>
      <c r="F19" s="60"/>
      <c r="G19" s="83">
        <f t="shared" si="1"/>
        <v>0</v>
      </c>
    </row>
    <row r="20" spans="1:7" x14ac:dyDescent="0.2">
      <c r="A20" s="56">
        <v>13</v>
      </c>
      <c r="B20" s="57"/>
      <c r="C20" s="59"/>
      <c r="D20" s="57"/>
      <c r="E20" s="82">
        <f t="shared" si="0"/>
        <v>0</v>
      </c>
      <c r="F20" s="60"/>
      <c r="G20" s="83">
        <f t="shared" si="1"/>
        <v>0</v>
      </c>
    </row>
    <row r="21" spans="1:7" x14ac:dyDescent="0.2">
      <c r="A21" s="56">
        <v>14</v>
      </c>
      <c r="B21" s="57"/>
      <c r="C21" s="59"/>
      <c r="D21" s="57"/>
      <c r="E21" s="82">
        <f t="shared" si="0"/>
        <v>0</v>
      </c>
      <c r="F21" s="60"/>
      <c r="G21" s="83">
        <f t="shared" si="1"/>
        <v>0</v>
      </c>
    </row>
    <row r="22" spans="1:7" x14ac:dyDescent="0.2">
      <c r="A22" s="56">
        <v>15</v>
      </c>
      <c r="B22" s="57"/>
      <c r="C22" s="59"/>
      <c r="D22" s="57"/>
      <c r="E22" s="82">
        <f t="shared" si="0"/>
        <v>0</v>
      </c>
      <c r="F22" s="60"/>
      <c r="G22" s="83">
        <f t="shared" si="1"/>
        <v>0</v>
      </c>
    </row>
    <row r="23" spans="1:7" x14ac:dyDescent="0.2">
      <c r="A23" s="56">
        <v>16</v>
      </c>
      <c r="B23" s="57"/>
      <c r="C23" s="59"/>
      <c r="D23" s="57"/>
      <c r="E23" s="82">
        <f t="shared" si="0"/>
        <v>0</v>
      </c>
      <c r="F23" s="60"/>
      <c r="G23" s="83">
        <f t="shared" si="1"/>
        <v>0</v>
      </c>
    </row>
    <row r="24" spans="1:7" x14ac:dyDescent="0.2">
      <c r="A24" s="56">
        <v>17</v>
      </c>
      <c r="B24" s="57"/>
      <c r="C24" s="59"/>
      <c r="D24" s="57"/>
      <c r="E24" s="82">
        <f t="shared" si="0"/>
        <v>0</v>
      </c>
      <c r="F24" s="60"/>
      <c r="G24" s="83">
        <f t="shared" si="1"/>
        <v>0</v>
      </c>
    </row>
    <row r="25" spans="1:7" x14ac:dyDescent="0.2">
      <c r="A25" s="56">
        <v>18</v>
      </c>
      <c r="B25" s="57"/>
      <c r="C25" s="59"/>
      <c r="D25" s="57"/>
      <c r="E25" s="82">
        <f t="shared" si="0"/>
        <v>0</v>
      </c>
      <c r="F25" s="60"/>
      <c r="G25" s="83">
        <f t="shared" si="1"/>
        <v>0</v>
      </c>
    </row>
    <row r="26" spans="1:7" x14ac:dyDescent="0.2">
      <c r="A26" s="56">
        <v>19</v>
      </c>
      <c r="B26" s="57"/>
      <c r="C26" s="59"/>
      <c r="D26" s="57"/>
      <c r="E26" s="82">
        <f t="shared" si="0"/>
        <v>0</v>
      </c>
      <c r="F26" s="60"/>
      <c r="G26" s="83">
        <f t="shared" si="1"/>
        <v>0</v>
      </c>
    </row>
    <row r="27" spans="1:7" x14ac:dyDescent="0.2">
      <c r="A27" s="56">
        <v>20</v>
      </c>
      <c r="B27" s="57"/>
      <c r="C27" s="59"/>
      <c r="D27" s="57"/>
      <c r="E27" s="82">
        <f t="shared" si="0"/>
        <v>0</v>
      </c>
      <c r="F27" s="60"/>
      <c r="G27" s="83">
        <f t="shared" si="1"/>
        <v>0</v>
      </c>
    </row>
    <row r="28" spans="1:7" x14ac:dyDescent="0.2">
      <c r="A28" s="56">
        <v>21</v>
      </c>
      <c r="B28" s="57"/>
      <c r="C28" s="59"/>
      <c r="D28" s="57"/>
      <c r="E28" s="82">
        <f t="shared" si="0"/>
        <v>0</v>
      </c>
      <c r="F28" s="60"/>
      <c r="G28" s="83">
        <f t="shared" si="1"/>
        <v>0</v>
      </c>
    </row>
    <row r="29" spans="1:7" x14ac:dyDescent="0.2">
      <c r="A29" s="56">
        <v>22</v>
      </c>
      <c r="B29" s="57"/>
      <c r="C29" s="59"/>
      <c r="D29" s="57"/>
      <c r="E29" s="82">
        <f t="shared" si="0"/>
        <v>0</v>
      </c>
      <c r="F29" s="60"/>
      <c r="G29" s="83">
        <f t="shared" si="1"/>
        <v>0</v>
      </c>
    </row>
    <row r="30" spans="1:7" x14ac:dyDescent="0.2">
      <c r="A30" s="56">
        <v>23</v>
      </c>
      <c r="B30" s="57"/>
      <c r="C30" s="59"/>
      <c r="D30" s="57"/>
      <c r="E30" s="82">
        <f t="shared" si="0"/>
        <v>0</v>
      </c>
      <c r="F30" s="60"/>
      <c r="G30" s="83">
        <f t="shared" si="1"/>
        <v>0</v>
      </c>
    </row>
    <row r="31" spans="1:7" x14ac:dyDescent="0.2">
      <c r="A31" s="56">
        <v>24</v>
      </c>
      <c r="B31" s="57"/>
      <c r="C31" s="59"/>
      <c r="D31" s="57"/>
      <c r="E31" s="82">
        <f t="shared" si="0"/>
        <v>0</v>
      </c>
      <c r="F31" s="60"/>
      <c r="G31" s="83">
        <f t="shared" si="1"/>
        <v>0</v>
      </c>
    </row>
    <row r="32" spans="1:7" x14ac:dyDescent="0.2">
      <c r="A32" s="56">
        <v>25</v>
      </c>
      <c r="B32" s="57"/>
      <c r="C32" s="59"/>
      <c r="D32" s="57"/>
      <c r="E32" s="82">
        <f t="shared" si="0"/>
        <v>0</v>
      </c>
      <c r="F32" s="60"/>
      <c r="G32" s="83">
        <f t="shared" si="1"/>
        <v>0</v>
      </c>
    </row>
    <row r="33" spans="1:7" x14ac:dyDescent="0.2">
      <c r="A33" s="56">
        <v>26</v>
      </c>
      <c r="B33" s="57"/>
      <c r="C33" s="59"/>
      <c r="D33" s="57"/>
      <c r="E33" s="82">
        <f t="shared" si="0"/>
        <v>0</v>
      </c>
      <c r="F33" s="60"/>
      <c r="G33" s="83">
        <f t="shared" si="1"/>
        <v>0</v>
      </c>
    </row>
    <row r="34" spans="1:7" x14ac:dyDescent="0.2">
      <c r="A34" s="56">
        <v>27</v>
      </c>
      <c r="B34" s="57"/>
      <c r="C34" s="59"/>
      <c r="D34" s="57"/>
      <c r="E34" s="82">
        <f t="shared" si="0"/>
        <v>0</v>
      </c>
      <c r="F34" s="60"/>
      <c r="G34" s="83">
        <f t="shared" si="1"/>
        <v>0</v>
      </c>
    </row>
    <row r="35" spans="1:7" x14ac:dyDescent="0.2">
      <c r="A35" s="56">
        <v>28</v>
      </c>
      <c r="B35" s="57"/>
      <c r="C35" s="59"/>
      <c r="D35" s="57"/>
      <c r="E35" s="82">
        <f t="shared" si="0"/>
        <v>0</v>
      </c>
      <c r="F35" s="60"/>
      <c r="G35" s="83">
        <f t="shared" si="1"/>
        <v>0</v>
      </c>
    </row>
    <row r="36" spans="1:7" x14ac:dyDescent="0.2">
      <c r="A36" s="56">
        <v>29</v>
      </c>
      <c r="B36" s="57"/>
      <c r="C36" s="59"/>
      <c r="D36" s="57"/>
      <c r="E36" s="82">
        <f t="shared" si="0"/>
        <v>0</v>
      </c>
      <c r="F36" s="60"/>
      <c r="G36" s="83">
        <f t="shared" si="1"/>
        <v>0</v>
      </c>
    </row>
    <row r="37" spans="1:7" x14ac:dyDescent="0.2">
      <c r="A37" s="56">
        <v>30</v>
      </c>
      <c r="B37" s="57"/>
      <c r="C37" s="59"/>
      <c r="D37" s="57"/>
      <c r="E37" s="82">
        <f t="shared" si="0"/>
        <v>0</v>
      </c>
      <c r="F37" s="60"/>
      <c r="G37" s="83">
        <f t="shared" si="1"/>
        <v>0</v>
      </c>
    </row>
    <row r="38" spans="1:7" x14ac:dyDescent="0.2">
      <c r="G38" s="88">
        <f>SUM(G8:G37)</f>
        <v>0</v>
      </c>
    </row>
    <row r="39" spans="1:7" x14ac:dyDescent="0.2">
      <c r="B39" t="s">
        <v>150</v>
      </c>
    </row>
    <row r="40" spans="1:7" x14ac:dyDescent="0.2">
      <c r="B40" s="73"/>
      <c r="C40" s="73" t="s">
        <v>151</v>
      </c>
      <c r="D40" s="73" t="s">
        <v>152</v>
      </c>
      <c r="E40" s="74"/>
    </row>
    <row r="41" spans="1:7" x14ac:dyDescent="0.2">
      <c r="B41" s="73">
        <v>0</v>
      </c>
      <c r="C41" s="73"/>
      <c r="D41" s="73">
        <v>0</v>
      </c>
      <c r="E41" s="74"/>
    </row>
    <row r="42" spans="1:7" ht="33.75" x14ac:dyDescent="0.2">
      <c r="B42" s="73">
        <v>1</v>
      </c>
      <c r="C42" s="72" t="s">
        <v>153</v>
      </c>
      <c r="D42" s="73">
        <v>30</v>
      </c>
      <c r="E42" s="74"/>
    </row>
    <row r="43" spans="1:7" ht="22.5" x14ac:dyDescent="0.2">
      <c r="B43" s="73">
        <v>2</v>
      </c>
      <c r="C43" s="72" t="s">
        <v>154</v>
      </c>
      <c r="D43" s="73">
        <v>40</v>
      </c>
      <c r="E43" s="74"/>
    </row>
    <row r="44" spans="1:7" ht="22.5" x14ac:dyDescent="0.2">
      <c r="B44" s="73">
        <v>3</v>
      </c>
      <c r="C44" s="72" t="s">
        <v>155</v>
      </c>
      <c r="D44" s="73">
        <v>30</v>
      </c>
      <c r="E44" s="74"/>
    </row>
    <row r="45" spans="1:7" ht="22.5" x14ac:dyDescent="0.2">
      <c r="B45" s="73">
        <v>4</v>
      </c>
      <c r="C45" s="72" t="s">
        <v>168</v>
      </c>
      <c r="D45" s="73">
        <v>40</v>
      </c>
      <c r="E45" s="74"/>
    </row>
    <row r="46" spans="1:7" ht="22.5" x14ac:dyDescent="0.2">
      <c r="B46" s="73">
        <v>5</v>
      </c>
      <c r="C46" s="72" t="s">
        <v>156</v>
      </c>
      <c r="D46" s="73">
        <v>10</v>
      </c>
      <c r="E46" s="74"/>
    </row>
    <row r="47" spans="1:7" ht="22.5" x14ac:dyDescent="0.2">
      <c r="B47" s="73">
        <v>6</v>
      </c>
      <c r="C47" s="72" t="s">
        <v>169</v>
      </c>
      <c r="D47" s="73">
        <v>10</v>
      </c>
      <c r="E47" s="74"/>
    </row>
    <row r="48" spans="1:7" x14ac:dyDescent="0.2">
      <c r="B48" s="73">
        <v>7</v>
      </c>
      <c r="C48" s="72" t="s">
        <v>157</v>
      </c>
      <c r="D48" s="73">
        <v>15</v>
      </c>
      <c r="E48" s="74"/>
    </row>
    <row r="49" spans="2:7" ht="22.5" x14ac:dyDescent="0.2">
      <c r="B49" s="73">
        <v>8</v>
      </c>
      <c r="C49" s="72" t="s">
        <v>158</v>
      </c>
      <c r="D49" s="73">
        <v>15</v>
      </c>
      <c r="E49" s="74"/>
    </row>
    <row r="50" spans="2:7" ht="56.25" x14ac:dyDescent="0.2">
      <c r="B50" s="73">
        <v>9</v>
      </c>
      <c r="C50" s="72" t="s">
        <v>159</v>
      </c>
      <c r="D50" s="73">
        <v>10</v>
      </c>
      <c r="E50" s="74"/>
    </row>
    <row r="51" spans="2:7" ht="56.25" x14ac:dyDescent="0.2">
      <c r="B51" s="73">
        <v>10</v>
      </c>
      <c r="C51" s="72" t="s">
        <v>160</v>
      </c>
      <c r="D51" s="73">
        <v>15</v>
      </c>
      <c r="E51" s="74"/>
    </row>
    <row r="52" spans="2:7" ht="22.5" x14ac:dyDescent="0.2">
      <c r="B52" s="73">
        <v>11</v>
      </c>
      <c r="C52" s="72" t="s">
        <v>193</v>
      </c>
      <c r="D52" s="73">
        <v>13</v>
      </c>
      <c r="E52" s="74"/>
    </row>
    <row r="53" spans="2:7" ht="22.5" x14ac:dyDescent="0.2">
      <c r="B53" s="73">
        <v>12</v>
      </c>
      <c r="C53" s="72" t="s">
        <v>194</v>
      </c>
      <c r="D53" s="73">
        <v>15</v>
      </c>
      <c r="E53" s="74"/>
    </row>
    <row r="54" spans="2:7" ht="22.5" x14ac:dyDescent="0.2">
      <c r="B54" s="73">
        <v>13</v>
      </c>
      <c r="C54" s="72" t="s">
        <v>195</v>
      </c>
      <c r="D54" s="73">
        <v>20</v>
      </c>
      <c r="E54" s="74"/>
    </row>
    <row r="55" spans="2:7" ht="22.5" x14ac:dyDescent="0.2">
      <c r="B55" s="73">
        <v>14</v>
      </c>
      <c r="C55" s="72" t="s">
        <v>161</v>
      </c>
      <c r="D55" s="73">
        <v>11</v>
      </c>
      <c r="E55" s="74"/>
    </row>
    <row r="56" spans="2:7" x14ac:dyDescent="0.2">
      <c r="B56" s="73">
        <v>15</v>
      </c>
      <c r="C56" s="72" t="s">
        <v>162</v>
      </c>
      <c r="D56" s="73">
        <v>13</v>
      </c>
      <c r="E56" s="74"/>
    </row>
    <row r="57" spans="2:7" x14ac:dyDescent="0.2">
      <c r="B57" s="73">
        <v>16</v>
      </c>
      <c r="C57" s="72" t="s">
        <v>163</v>
      </c>
      <c r="D57" s="73">
        <v>13</v>
      </c>
      <c r="E57" s="74"/>
    </row>
    <row r="58" spans="2:7" ht="33.75" x14ac:dyDescent="0.2">
      <c r="B58" s="73">
        <v>17</v>
      </c>
      <c r="C58" s="72" t="s">
        <v>164</v>
      </c>
      <c r="D58" s="73">
        <v>10</v>
      </c>
      <c r="E58" s="74"/>
    </row>
    <row r="59" spans="2:7" ht="33.75" x14ac:dyDescent="0.2">
      <c r="B59" s="73">
        <v>18</v>
      </c>
      <c r="C59" s="72" t="s">
        <v>165</v>
      </c>
      <c r="D59" s="73">
        <v>8</v>
      </c>
      <c r="E59" s="74"/>
    </row>
    <row r="60" spans="2:7" ht="22.5" x14ac:dyDescent="0.2">
      <c r="B60" s="73">
        <v>19</v>
      </c>
      <c r="C60" s="72" t="s">
        <v>166</v>
      </c>
      <c r="D60" s="73">
        <v>7</v>
      </c>
      <c r="E60" s="74"/>
    </row>
    <row r="61" spans="2:7" ht="33.75" x14ac:dyDescent="0.2">
      <c r="B61" s="73">
        <v>20</v>
      </c>
      <c r="C61" s="72" t="s">
        <v>167</v>
      </c>
      <c r="D61" s="73">
        <v>9</v>
      </c>
      <c r="E61" s="74"/>
    </row>
    <row r="64" spans="2:7" ht="41.25" customHeight="1" x14ac:dyDescent="0.2">
      <c r="B64" s="102" t="s">
        <v>127</v>
      </c>
      <c r="C64" s="102"/>
      <c r="D64" s="102"/>
      <c r="E64" s="102"/>
      <c r="F64" s="102"/>
      <c r="G64" s="102"/>
    </row>
    <row r="65" spans="2:8" x14ac:dyDescent="0.2">
      <c r="B65" s="102" t="s">
        <v>136</v>
      </c>
      <c r="C65" s="102"/>
      <c r="D65" s="102"/>
      <c r="E65" s="102"/>
      <c r="F65" s="102"/>
      <c r="G65" s="102"/>
      <c r="H65" s="102"/>
    </row>
    <row r="66" spans="2:8" x14ac:dyDescent="0.2">
      <c r="B66" t="s">
        <v>137</v>
      </c>
    </row>
    <row r="67" spans="2:8" x14ac:dyDescent="0.2">
      <c r="B67" t="s">
        <v>138</v>
      </c>
    </row>
    <row r="69" spans="2:8" x14ac:dyDescent="0.2">
      <c r="B69" s="61" t="s">
        <v>131</v>
      </c>
    </row>
    <row r="70" spans="2:8" x14ac:dyDescent="0.2">
      <c r="F70" t="s">
        <v>128</v>
      </c>
    </row>
    <row r="71" spans="2:8" x14ac:dyDescent="0.2">
      <c r="F71" t="s">
        <v>129</v>
      </c>
    </row>
    <row r="72" spans="2:8" x14ac:dyDescent="0.2">
      <c r="F72" s="67" t="s">
        <v>130</v>
      </c>
    </row>
    <row r="73" spans="2:8" x14ac:dyDescent="0.2">
      <c r="B73" s="37" t="s">
        <v>114</v>
      </c>
      <c r="C73" s="67" t="s">
        <v>134</v>
      </c>
    </row>
  </sheetData>
  <sheetProtection algorithmName="SHA-512" hashValue="bg2OVZhnjk8dt4xqnPBOp9qPlJOgUCdjluR5l1kcRPhqZQh+Nh0f7d0yL5ZGnhNA4o774yjwg6De8Ua3JZCyfw==" saltValue="iyN0Z8XsNF+B4ct+CYUJUA==" spinCount="100000" sheet="1" formatCells="0" formatColumns="0" insertRows="0"/>
  <mergeCells count="11">
    <mergeCell ref="D5:D6"/>
    <mergeCell ref="E5:E6"/>
    <mergeCell ref="A1:D1"/>
    <mergeCell ref="A2:B2"/>
    <mergeCell ref="B65:H65"/>
    <mergeCell ref="B64:G64"/>
    <mergeCell ref="G5:G6"/>
    <mergeCell ref="A5:A6"/>
    <mergeCell ref="B5:B6"/>
    <mergeCell ref="F5:F6"/>
    <mergeCell ref="C5:C6"/>
  </mergeCells>
  <phoneticPr fontId="28" type="noConversion"/>
  <dataValidations count="1">
    <dataValidation type="list" allowBlank="1" showInputMessage="1" showErrorMessage="1" sqref="D8:D37" xr:uid="{00000000-0002-0000-0200-000000000000}">
      <formula1>$B$41:$B$61</formula1>
    </dataValidation>
  </dataValidations>
  <pageMargins left="0.75" right="0.17"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resurse_tehnice</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Rely Glogoviceanu</cp:lastModifiedBy>
  <cp:lastPrinted>2019-07-10T10:52:21Z</cp:lastPrinted>
  <dcterms:created xsi:type="dcterms:W3CDTF">2016-06-23T11:57:24Z</dcterms:created>
  <dcterms:modified xsi:type="dcterms:W3CDTF">2025-04-10T05:44:59Z</dcterms:modified>
</cp:coreProperties>
</file>